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4400" windowHeight="12780" tabRatio="914"/>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 name="Sheet1" sheetId="111" r:id="rId30"/>
  </sheets>
  <definedNames>
    <definedName name="_xlnm._FilterDatabase" localSheetId="23" hidden="1">'パターン3-2'!$A$11:$S$63</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'パターン3-1-1'!$A$1:$K$27</definedName>
    <definedName name="_xlnm.Print_Area" localSheetId="22">'パターン3-1-2'!$A$1:$H$22</definedName>
    <definedName name="_xlnm.Print_Area" localSheetId="23">'パターン3-2'!$A$1:$J$63</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'パターン3-1-1'!$1:$17</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B12" i="73" l="1"/>
  <c r="B19" i="73" l="1"/>
  <c r="B20" i="73"/>
  <c r="B21" i="73"/>
  <c r="B22" i="73"/>
  <c r="C19" i="73"/>
  <c r="C20" i="73"/>
  <c r="C21" i="73"/>
  <c r="C22" i="73"/>
  <c r="C24" i="73"/>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M27" i="76" s="1"/>
  <c r="L27" i="76"/>
  <c r="N27" i="76" s="1"/>
  <c r="K31" i="76"/>
  <c r="M31" i="76" s="1"/>
  <c r="L31" i="76"/>
  <c r="N31" i="76" s="1"/>
  <c r="K24" i="76"/>
  <c r="M24" i="76" s="1"/>
  <c r="L24" i="76"/>
  <c r="N24" i="76" s="1"/>
  <c r="K32" i="76"/>
  <c r="M32" i="76" s="1"/>
  <c r="L32" i="76"/>
  <c r="N32" i="76" s="1"/>
  <c r="K25" i="76"/>
  <c r="M25" i="76" s="1"/>
  <c r="L25" i="76"/>
  <c r="N25" i="76" s="1"/>
  <c r="K26" i="76"/>
  <c r="M26" i="76" s="1"/>
  <c r="L26" i="76"/>
  <c r="N26" i="76" s="1"/>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9" i="80"/>
  <c r="R18" i="80"/>
  <c r="R17"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I14" i="80" s="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4"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4" i="60" l="1"/>
  <c r="I34" i="76"/>
  <c r="L34" i="76" s="1"/>
  <c r="I22" i="76"/>
  <c r="L22" i="76" s="1"/>
  <c r="I21" i="76"/>
  <c r="L21" i="76" s="1"/>
  <c r="I20" i="76"/>
  <c r="L20" i="76" s="1"/>
  <c r="I19" i="76"/>
  <c r="L19" i="76" s="1"/>
  <c r="I18" i="76"/>
  <c r="L18" i="76" s="1"/>
  <c r="I17" i="76"/>
  <c r="L17" i="76" s="1"/>
  <c r="I16" i="76"/>
  <c r="L16" i="76" s="1"/>
  <c r="I15" i="76"/>
  <c r="L15" i="76" s="1"/>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B24" i="73"/>
  <c r="C23" i="73"/>
  <c r="B23" i="73"/>
  <c r="C18" i="73"/>
  <c r="B18" i="73"/>
  <c r="C17" i="73"/>
  <c r="B17" i="73"/>
  <c r="C16" i="73"/>
  <c r="B16" i="73"/>
  <c r="C15" i="73"/>
  <c r="B15" i="73"/>
  <c r="C14" i="73"/>
  <c r="B14" i="73"/>
  <c r="C13" i="73"/>
  <c r="B13" i="73"/>
  <c r="C12" i="73"/>
  <c r="E18" i="60"/>
  <c r="J18" i="60" s="1"/>
  <c r="E1017" i="60"/>
  <c r="J1017"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D10" i="96"/>
  <c r="G11" i="95"/>
  <c r="E1016" i="60"/>
  <c r="J1016" i="60" s="1"/>
  <c r="E1015" i="60"/>
  <c r="J1015" i="60" s="1"/>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0" i="60"/>
  <c r="J30" i="60" s="1"/>
  <c r="E31" i="60"/>
  <c r="J31" i="60" s="1"/>
  <c r="E19" i="60"/>
  <c r="J19" i="60" s="1"/>
  <c r="C16" i="84" l="1"/>
  <c r="B57" i="84" s="1"/>
  <c r="G31" i="60"/>
  <c r="G34" i="60"/>
  <c r="G42" i="60"/>
  <c r="G50" i="60"/>
  <c r="G58" i="60"/>
  <c r="G66" i="60"/>
  <c r="G74" i="60"/>
  <c r="G78" i="60"/>
  <c r="G86" i="60"/>
  <c r="G90" i="60"/>
  <c r="G98" i="60"/>
  <c r="G102" i="60"/>
  <c r="G110" i="60"/>
  <c r="G114" i="60"/>
  <c r="G122" i="60"/>
  <c r="G126" i="60"/>
  <c r="G134" i="60"/>
  <c r="G138" i="60"/>
  <c r="G142" i="60"/>
  <c r="G150" i="60"/>
  <c r="G154" i="60"/>
  <c r="G162" i="60"/>
  <c r="G166" i="60"/>
  <c r="G174" i="60"/>
  <c r="G178" i="60"/>
  <c r="G186" i="60"/>
  <c r="G190" i="60"/>
  <c r="G198" i="60"/>
  <c r="G202" i="60"/>
  <c r="G206" i="60"/>
  <c r="G214" i="60"/>
  <c r="G218" i="60"/>
  <c r="G222" i="60"/>
  <c r="G230" i="60"/>
  <c r="G238" i="60"/>
  <c r="G246" i="60"/>
  <c r="G262" i="60"/>
  <c r="G258" i="60"/>
  <c r="G270" i="60"/>
  <c r="G38" i="60"/>
  <c r="G46" i="60"/>
  <c r="G54" i="60"/>
  <c r="G62" i="60"/>
  <c r="G70" i="60"/>
  <c r="G82" i="60"/>
  <c r="G94" i="60"/>
  <c r="G106" i="60"/>
  <c r="G118" i="60"/>
  <c r="G130" i="60"/>
  <c r="G146" i="60"/>
  <c r="G158" i="60"/>
  <c r="G170" i="60"/>
  <c r="G182" i="60"/>
  <c r="G194" i="60"/>
  <c r="G210" i="60"/>
  <c r="G226" i="60"/>
  <c r="G234" i="60"/>
  <c r="G242" i="60"/>
  <c r="G250" i="60"/>
  <c r="G254" i="60"/>
  <c r="G266" i="60"/>
  <c r="G278" i="60"/>
  <c r="G290" i="60"/>
  <c r="G310" i="60"/>
  <c r="G382" i="60"/>
  <c r="G30"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74" i="60"/>
  <c r="G294" i="60"/>
  <c r="G314" i="60"/>
  <c r="G386" i="60"/>
  <c r="G32" i="60"/>
  <c r="G36" i="60"/>
  <c r="G40" i="60"/>
  <c r="G44" i="60"/>
  <c r="G48" i="60"/>
  <c r="G52" i="60"/>
  <c r="G56" i="60"/>
  <c r="G60" i="60"/>
  <c r="G64" i="60"/>
  <c r="G68" i="60"/>
  <c r="G72" i="60"/>
  <c r="G76" i="60"/>
  <c r="G80" i="60"/>
  <c r="G84" i="60"/>
  <c r="G88" i="60"/>
  <c r="G92" i="60"/>
  <c r="G96" i="60"/>
  <c r="G100" i="60"/>
  <c r="G104" i="60"/>
  <c r="G108" i="60"/>
  <c r="G112" i="60"/>
  <c r="G116" i="60"/>
  <c r="G120" i="60"/>
  <c r="G124" i="60"/>
  <c r="G128" i="60"/>
  <c r="G132" i="60"/>
  <c r="G136" i="60"/>
  <c r="G140" i="60"/>
  <c r="G144" i="60"/>
  <c r="G148" i="60"/>
  <c r="G152" i="60"/>
  <c r="G156" i="60"/>
  <c r="G160" i="60"/>
  <c r="G164" i="60"/>
  <c r="G168" i="60"/>
  <c r="G172" i="60"/>
  <c r="G176" i="60"/>
  <c r="G180" i="60"/>
  <c r="G184" i="60"/>
  <c r="G188" i="60"/>
  <c r="G192" i="60"/>
  <c r="G196" i="60"/>
  <c r="G200" i="60"/>
  <c r="G204" i="60"/>
  <c r="G208" i="60"/>
  <c r="G212" i="60"/>
  <c r="G216" i="60"/>
  <c r="G220" i="60"/>
  <c r="G224" i="60"/>
  <c r="G228" i="60"/>
  <c r="G232" i="60"/>
  <c r="G236" i="60"/>
  <c r="G240" i="60"/>
  <c r="G244" i="60"/>
  <c r="G248" i="60"/>
  <c r="G252" i="60"/>
  <c r="G256" i="60"/>
  <c r="G260" i="60"/>
  <c r="G264" i="60"/>
  <c r="G268" i="60"/>
  <c r="G272" i="60"/>
  <c r="G276" i="60"/>
  <c r="G280" i="60"/>
  <c r="G284" i="60"/>
  <c r="G288" i="60"/>
  <c r="G292" i="60"/>
  <c r="G296" i="60"/>
  <c r="G300" i="60"/>
  <c r="G304" i="60"/>
  <c r="G308" i="60"/>
  <c r="G312" i="60"/>
  <c r="G316" i="60"/>
  <c r="G320" i="60"/>
  <c r="G324" i="60"/>
  <c r="G328" i="60"/>
  <c r="G332" i="60"/>
  <c r="G336" i="60"/>
  <c r="G340" i="60"/>
  <c r="G344" i="60"/>
  <c r="G348" i="60"/>
  <c r="G352" i="60"/>
  <c r="G356" i="60"/>
  <c r="G360" i="60"/>
  <c r="G364" i="60"/>
  <c r="G368" i="60"/>
  <c r="G372" i="60"/>
  <c r="G376" i="60"/>
  <c r="G380" i="60"/>
  <c r="G384" i="60"/>
  <c r="G388" i="60"/>
  <c r="G392" i="60"/>
  <c r="G396"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G1016" i="60"/>
  <c r="G282" i="60"/>
  <c r="G298" i="60"/>
  <c r="G302" i="60"/>
  <c r="G318" i="60"/>
  <c r="G334" i="60"/>
  <c r="G398" i="60"/>
  <c r="G19"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1017" i="60"/>
  <c r="G286" i="60"/>
  <c r="G306" i="60"/>
  <c r="G322" i="60"/>
  <c r="G326" i="60"/>
  <c r="G330" i="60"/>
  <c r="G338" i="60"/>
  <c r="G342" i="60"/>
  <c r="G346" i="60"/>
  <c r="G350" i="60"/>
  <c r="G354" i="60"/>
  <c r="G358" i="60"/>
  <c r="G362" i="60"/>
  <c r="G366" i="60"/>
  <c r="G370" i="60"/>
  <c r="G374" i="60"/>
  <c r="G378" i="60"/>
  <c r="G390" i="60"/>
  <c r="G394"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D10" i="102"/>
  <c r="G10" i="102"/>
  <c r="C19" i="84" s="1"/>
  <c r="G11" i="100"/>
  <c r="G10" i="100" s="1"/>
  <c r="C18" i="84" s="1"/>
  <c r="D10" i="100"/>
  <c r="B42" i="84" l="1"/>
  <c r="B53" i="84"/>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54" i="80" l="1"/>
  <c r="E62" i="80"/>
  <c r="E46" i="80"/>
  <c r="E30" i="80"/>
  <c r="E49" i="80"/>
  <c r="E56" i="80"/>
  <c r="E52" i="80"/>
  <c r="E40" i="80"/>
  <c r="E28" i="80"/>
  <c r="E19" i="73"/>
  <c r="H19" i="73" s="1"/>
  <c r="E23" i="73"/>
  <c r="H23" i="73" s="1"/>
  <c r="O35" i="73"/>
  <c r="E35" i="73" s="1"/>
  <c r="H35" i="73" s="1"/>
  <c r="O39" i="73"/>
  <c r="E39" i="73" s="1"/>
  <c r="H39" i="73" s="1"/>
  <c r="O51" i="73"/>
  <c r="E51" i="73" s="1"/>
  <c r="H51" i="73" s="1"/>
  <c r="O55" i="73"/>
  <c r="E55" i="73" s="1"/>
  <c r="H55" i="73" s="1"/>
  <c r="O45" i="73"/>
  <c r="E45" i="73" s="1"/>
  <c r="H45" i="73" s="1"/>
  <c r="S32" i="73"/>
  <c r="S57" i="73"/>
  <c r="E50" i="80"/>
  <c r="E34" i="80"/>
  <c r="E41" i="80"/>
  <c r="E37" i="80"/>
  <c r="E33" i="80"/>
  <c r="E55" i="80"/>
  <c r="E51" i="80"/>
  <c r="E47" i="80"/>
  <c r="E59" i="80"/>
  <c r="E43" i="80"/>
  <c r="E27" i="80"/>
  <c r="E53" i="80"/>
  <c r="E45" i="80"/>
  <c r="Q40" i="73"/>
  <c r="Q52" i="73"/>
  <c r="Q42" i="73"/>
  <c r="P44" i="73"/>
  <c r="Q46" i="73"/>
  <c r="S52" i="73"/>
  <c r="O33" i="73"/>
  <c r="E33" i="73" s="1"/>
  <c r="H33" i="73" s="1"/>
  <c r="S38" i="73"/>
  <c r="S48" i="73"/>
  <c r="O58" i="73"/>
  <c r="E58" i="73" s="1"/>
  <c r="H58" i="73" s="1"/>
  <c r="Q41" i="73"/>
  <c r="P43" i="73"/>
  <c r="P49" i="73"/>
  <c r="Q61" i="73"/>
  <c r="S59" i="73"/>
  <c r="Q59" i="73"/>
  <c r="P59" i="73"/>
  <c r="O59" i="73"/>
  <c r="E59" i="73" s="1"/>
  <c r="H59" i="73" s="1"/>
  <c r="S43" i="73"/>
  <c r="Q43" i="73"/>
  <c r="O43" i="73"/>
  <c r="E43" i="73" s="1"/>
  <c r="H43" i="73" s="1"/>
  <c r="S27" i="73"/>
  <c r="Q27" i="73"/>
  <c r="P27" i="73"/>
  <c r="O27" i="73"/>
  <c r="E27" i="73" s="1"/>
  <c r="H27" i="73" s="1"/>
  <c r="P38" i="73"/>
  <c r="O38" i="73"/>
  <c r="E38" i="73" s="1"/>
  <c r="H38" i="73" s="1"/>
  <c r="O28" i="73"/>
  <c r="E28" i="73" s="1"/>
  <c r="H28" i="73" s="1"/>
  <c r="S47" i="73"/>
  <c r="Q47" i="73"/>
  <c r="P47" i="73"/>
  <c r="O60" i="73"/>
  <c r="E60" i="73" s="1"/>
  <c r="H60" i="73" s="1"/>
  <c r="S35" i="73"/>
  <c r="Q35" i="73"/>
  <c r="P35" i="73"/>
  <c r="O48" i="73"/>
  <c r="E48" i="73" s="1"/>
  <c r="H48" i="73" s="1"/>
  <c r="P57" i="73"/>
  <c r="P60" i="73"/>
  <c r="E22" i="73"/>
  <c r="H22" i="73" s="1"/>
  <c r="P54" i="73"/>
  <c r="S54" i="73"/>
  <c r="O54" i="73"/>
  <c r="E54" i="73" s="1"/>
  <c r="H54" i="73" s="1"/>
  <c r="O32" i="73"/>
  <c r="E32" i="73" s="1"/>
  <c r="H32" i="73" s="1"/>
  <c r="P41" i="73"/>
  <c r="P42" i="73"/>
  <c r="S42" i="73"/>
  <c r="O42" i="73"/>
  <c r="E42" i="73" s="1"/>
  <c r="H42" i="73" s="1"/>
  <c r="Q45" i="73"/>
  <c r="E20" i="73"/>
  <c r="H20" i="73" s="1"/>
  <c r="Q28" i="73"/>
  <c r="Q33" i="73"/>
  <c r="O36" i="73"/>
  <c r="E36" i="73" s="1"/>
  <c r="H36" i="73" s="1"/>
  <c r="S39" i="73"/>
  <c r="Q39" i="73"/>
  <c r="P39" i="73"/>
  <c r="P62" i="73"/>
  <c r="S62" i="73"/>
  <c r="O62" i="73"/>
  <c r="E62" i="73" s="1"/>
  <c r="H62" i="73" s="1"/>
  <c r="Q25" i="73"/>
  <c r="S31" i="73"/>
  <c r="Q31" i="73"/>
  <c r="P31" i="73"/>
  <c r="Q57" i="73"/>
  <c r="S63" i="73"/>
  <c r="Q63" i="73"/>
  <c r="P63" i="73"/>
  <c r="P25" i="73"/>
  <c r="P26" i="73"/>
  <c r="S26" i="73"/>
  <c r="O26" i="73"/>
  <c r="E26" i="73" s="1"/>
  <c r="H26" i="73" s="1"/>
  <c r="P28" i="73"/>
  <c r="Q29" i="73"/>
  <c r="S51" i="73"/>
  <c r="Q51" i="73"/>
  <c r="P51" i="73"/>
  <c r="S25" i="73"/>
  <c r="P30" i="73"/>
  <c r="S30" i="73"/>
  <c r="O30" i="73"/>
  <c r="E30" i="73" s="1"/>
  <c r="H30" i="73" s="1"/>
  <c r="P32" i="73"/>
  <c r="S41" i="73"/>
  <c r="Q44" i="73"/>
  <c r="P45" i="73"/>
  <c r="P46" i="73"/>
  <c r="S46" i="73"/>
  <c r="O46" i="73"/>
  <c r="E46" i="73" s="1"/>
  <c r="H46" i="73" s="1"/>
  <c r="P48" i="73"/>
  <c r="Q49" i="73"/>
  <c r="O52" i="73"/>
  <c r="E52" i="73" s="1"/>
  <c r="H52" i="73" s="1"/>
  <c r="S55" i="73"/>
  <c r="Q55" i="73"/>
  <c r="P55" i="73"/>
  <c r="Q60" i="73"/>
  <c r="P61" i="73"/>
  <c r="O24" i="73"/>
  <c r="E24" i="73" s="1"/>
  <c r="H24" i="73" s="1"/>
  <c r="O25" i="73"/>
  <c r="E25" i="73" s="1"/>
  <c r="H25" i="73" s="1"/>
  <c r="S28" i="73"/>
  <c r="S29" i="73"/>
  <c r="O31" i="73"/>
  <c r="E31" i="73" s="1"/>
  <c r="H31" i="73" s="1"/>
  <c r="Q32" i="73"/>
  <c r="P33" i="73"/>
  <c r="P36" i="73"/>
  <c r="Q38" i="73"/>
  <c r="O40" i="73"/>
  <c r="E40" i="73" s="1"/>
  <c r="H40" i="73" s="1"/>
  <c r="O41" i="73"/>
  <c r="E41" i="73" s="1"/>
  <c r="H41" i="73" s="1"/>
  <c r="S45" i="73"/>
  <c r="O47" i="73"/>
  <c r="E47" i="73" s="1"/>
  <c r="H47" i="73" s="1"/>
  <c r="Q48" i="73"/>
  <c r="P52" i="73"/>
  <c r="Q54" i="73"/>
  <c r="O56" i="73"/>
  <c r="E56" i="73" s="1"/>
  <c r="H56" i="73" s="1"/>
  <c r="O57" i="73"/>
  <c r="E57" i="73" s="1"/>
  <c r="H57" i="73" s="1"/>
  <c r="S60" i="73"/>
  <c r="S61" i="73"/>
  <c r="O63" i="73"/>
  <c r="E63" i="73" s="1"/>
  <c r="H63" i="73" s="1"/>
  <c r="E18" i="73"/>
  <c r="H18" i="73" s="1"/>
  <c r="I35" i="73" l="1"/>
  <c r="F38" i="73"/>
  <c r="F35" i="73"/>
  <c r="F41" i="73"/>
  <c r="S33" i="73"/>
  <c r="F33" i="73" s="1"/>
  <c r="F19" i="73"/>
  <c r="I33" i="73"/>
  <c r="S44" i="73"/>
  <c r="S58" i="73"/>
  <c r="P58" i="73"/>
  <c r="P40" i="73"/>
  <c r="I40" i="73" s="1"/>
  <c r="S40" i="73"/>
  <c r="O44" i="73"/>
  <c r="E44" i="73" s="1"/>
  <c r="H44" i="73" s="1"/>
  <c r="F51" i="73"/>
  <c r="Q26" i="73"/>
  <c r="F26" i="73" s="1"/>
  <c r="O61" i="73"/>
  <c r="E61" i="73" s="1"/>
  <c r="H61" i="73" s="1"/>
  <c r="P29" i="73"/>
  <c r="O29" i="73"/>
  <c r="E29" i="73" s="1"/>
  <c r="H29" i="73" s="1"/>
  <c r="Q62" i="73"/>
  <c r="F62" i="73" s="1"/>
  <c r="S36" i="73"/>
  <c r="Q36" i="73"/>
  <c r="I36" i="73" s="1"/>
  <c r="I51" i="73"/>
  <c r="I19" i="73"/>
  <c r="S49" i="73"/>
  <c r="O49" i="73"/>
  <c r="E49" i="73" s="1"/>
  <c r="H49" i="73" s="1"/>
  <c r="Q58" i="73"/>
  <c r="F45" i="73"/>
  <c r="S24" i="73"/>
  <c r="P24" i="73"/>
  <c r="Q24" i="73"/>
  <c r="Q30" i="73"/>
  <c r="F30" i="73" s="1"/>
  <c r="S56" i="73"/>
  <c r="Q56" i="73"/>
  <c r="P56" i="73"/>
  <c r="I63" i="73"/>
  <c r="F63" i="73"/>
  <c r="Q53" i="73"/>
  <c r="O53" i="73"/>
  <c r="E53" i="73" s="1"/>
  <c r="H53" i="73" s="1"/>
  <c r="P53" i="73"/>
  <c r="S53" i="73"/>
  <c r="I32" i="73"/>
  <c r="F32" i="73"/>
  <c r="I48" i="73"/>
  <c r="F48" i="73"/>
  <c r="I23" i="73"/>
  <c r="F23" i="73"/>
  <c r="I60" i="73"/>
  <c r="F60" i="73"/>
  <c r="I38" i="73"/>
  <c r="I45" i="73"/>
  <c r="I25" i="73"/>
  <c r="F25" i="73"/>
  <c r="F46" i="73"/>
  <c r="I46" i="73"/>
  <c r="I55" i="73"/>
  <c r="F55" i="73"/>
  <c r="F54" i="73"/>
  <c r="I54" i="73"/>
  <c r="I41" i="73"/>
  <c r="P34" i="73"/>
  <c r="S34" i="73"/>
  <c r="O34" i="73"/>
  <c r="E34" i="73" s="1"/>
  <c r="H34" i="73" s="1"/>
  <c r="Q34" i="73"/>
  <c r="I31" i="73"/>
  <c r="F31" i="73"/>
  <c r="E21" i="73"/>
  <c r="H21" i="73" s="1"/>
  <c r="I28" i="73"/>
  <c r="F28" i="73"/>
  <c r="I43" i="73"/>
  <c r="F43" i="73"/>
  <c r="I57" i="73"/>
  <c r="F57" i="73"/>
  <c r="P50" i="73"/>
  <c r="S50" i="73"/>
  <c r="O50" i="73"/>
  <c r="E50" i="73" s="1"/>
  <c r="H50" i="73" s="1"/>
  <c r="Q50" i="73"/>
  <c r="I47" i="73"/>
  <c r="F47" i="73"/>
  <c r="Q37" i="73"/>
  <c r="O37" i="73"/>
  <c r="E37" i="73" s="1"/>
  <c r="H37" i="73" s="1"/>
  <c r="S37" i="73"/>
  <c r="P37" i="73"/>
  <c r="I52" i="73"/>
  <c r="F52" i="73"/>
  <c r="I39" i="73"/>
  <c r="F39" i="73"/>
  <c r="I20" i="73"/>
  <c r="F20" i="73"/>
  <c r="F42" i="73"/>
  <c r="I42" i="73"/>
  <c r="F22" i="73"/>
  <c r="I22" i="73"/>
  <c r="I27" i="73"/>
  <c r="F27" i="73"/>
  <c r="I59" i="73"/>
  <c r="F59" i="73"/>
  <c r="I18" i="73"/>
  <c r="F18" i="73"/>
  <c r="I62" i="73" l="1"/>
  <c r="F44" i="73"/>
  <c r="F58" i="73"/>
  <c r="I58" i="73"/>
  <c r="F40" i="73"/>
  <c r="I26" i="73"/>
  <c r="I30" i="73"/>
  <c r="I44" i="73"/>
  <c r="F56" i="73"/>
  <c r="I61" i="73"/>
  <c r="F36" i="73"/>
  <c r="I49" i="73"/>
  <c r="F61" i="73"/>
  <c r="F24" i="73"/>
  <c r="I24" i="73"/>
  <c r="F29" i="73"/>
  <c r="F49" i="73"/>
  <c r="I56" i="73"/>
  <c r="I29" i="73"/>
  <c r="I21" i="73"/>
  <c r="F21" i="73"/>
  <c r="I37" i="73"/>
  <c r="F37" i="73"/>
  <c r="I53" i="73"/>
  <c r="F53" i="73"/>
  <c r="F50" i="73"/>
  <c r="I50" i="73"/>
  <c r="F34" i="73"/>
  <c r="I34"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D25" i="80" l="1"/>
  <c r="E29" i="60"/>
  <c r="J29" i="60" s="1"/>
  <c r="G29" i="60" l="1"/>
  <c r="D24" i="80" l="1"/>
  <c r="E28" i="60"/>
  <c r="J28" i="60" s="1"/>
  <c r="D23" i="80"/>
  <c r="E27" i="60"/>
  <c r="J27" i="60" s="1"/>
  <c r="D34" i="76"/>
  <c r="G27" i="60" l="1"/>
  <c r="G28" i="60"/>
  <c r="E24" i="80"/>
  <c r="E25" i="80"/>
  <c r="J34" i="76"/>
  <c r="N34" i="76" s="1"/>
  <c r="E34" i="76"/>
  <c r="K34" i="76"/>
  <c r="M34" i="76" l="1"/>
  <c r="E23" i="80" l="1"/>
  <c r="D15" i="80" l="1"/>
  <c r="E13" i="73"/>
  <c r="H13" i="73" s="1"/>
  <c r="E20" i="60"/>
  <c r="J20" i="60" s="1"/>
  <c r="E23" i="60"/>
  <c r="J23" i="60" s="1"/>
  <c r="D20" i="80"/>
  <c r="E25" i="60"/>
  <c r="J25" i="60" s="1"/>
  <c r="E26" i="60"/>
  <c r="J26" i="60" s="1"/>
  <c r="D18" i="76"/>
  <c r="J16" i="76" l="1"/>
  <c r="N16" i="76" s="1"/>
  <c r="D16" i="76"/>
  <c r="G25" i="60"/>
  <c r="G23" i="60"/>
  <c r="G26" i="60"/>
  <c r="G20" i="60"/>
  <c r="D19" i="80"/>
  <c r="D21" i="80"/>
  <c r="D22" i="80"/>
  <c r="D16" i="80"/>
  <c r="E17" i="73"/>
  <c r="H17" i="73" s="1"/>
  <c r="E16" i="73"/>
  <c r="H16" i="73" s="1"/>
  <c r="E21" i="60"/>
  <c r="J21" i="60" s="1"/>
  <c r="D17" i="80"/>
  <c r="I17" i="80" s="1"/>
  <c r="D18" i="80"/>
  <c r="E22" i="60"/>
  <c r="J22" i="60" s="1"/>
  <c r="E15" i="73"/>
  <c r="H15" i="73" s="1"/>
  <c r="J18" i="76"/>
  <c r="N18" i="76" s="1"/>
  <c r="K18" i="76"/>
  <c r="E14" i="73"/>
  <c r="H14"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4" i="60"/>
  <c r="G18" i="60"/>
  <c r="G22" i="60"/>
  <c r="G21" i="60"/>
  <c r="E17" i="76"/>
  <c r="K17" i="76"/>
  <c r="M17" i="76" s="1"/>
  <c r="K20" i="76"/>
  <c r="E20" i="76"/>
  <c r="M18" i="76"/>
  <c r="K19" i="76"/>
  <c r="K21" i="76"/>
  <c r="E19" i="76"/>
  <c r="K15" i="76"/>
  <c r="E20" i="80"/>
  <c r="E22" i="80"/>
  <c r="E14" i="80"/>
  <c r="E18" i="80"/>
  <c r="E16" i="80"/>
  <c r="E21" i="80"/>
  <c r="E15" i="80"/>
  <c r="E19" i="80"/>
  <c r="F13" i="73"/>
  <c r="I13" i="73"/>
  <c r="F17" i="73"/>
  <c r="F12" i="73"/>
  <c r="F14" i="73"/>
  <c r="F16" i="73"/>
  <c r="F15" i="73"/>
  <c r="N14" i="76" l="1"/>
  <c r="H23" i="105" s="1"/>
  <c r="M15" i="76"/>
  <c r="M21" i="76"/>
  <c r="M22" i="76"/>
  <c r="M19" i="76"/>
  <c r="E13" i="80"/>
  <c r="I17" i="105" s="1"/>
  <c r="M20" i="76"/>
  <c r="E14" i="76"/>
  <c r="H17" i="105" s="1"/>
  <c r="F11" i="73"/>
  <c r="G17" i="105" s="1"/>
  <c r="J17" i="60"/>
  <c r="B14" i="103" s="1"/>
  <c r="B23" i="105" s="1"/>
  <c r="G17" i="60"/>
  <c r="B6" i="103" s="1"/>
  <c r="B17" i="105" s="1"/>
  <c r="I15" i="73"/>
  <c r="I14" i="73"/>
  <c r="I16" i="73"/>
  <c r="I17"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<sst xmlns="http://schemas.openxmlformats.org/spreadsheetml/2006/main" count="892" uniqueCount="363">
  <si>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</si>
  <si>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</si>
  <si>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</si>
  <si>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</si>
  <si>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</si>
  <si>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</si>
  <si>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</si>
  <si>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</si>
  <si>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</si>
  <si>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</si>
  <si>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</si>
  <si>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</si>
  <si>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</si>
  <si>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</si>
  <si>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</si>
  <si>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</si>
  <si>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</si>
  <si>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</si>
  <si>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</si>
  <si>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</si>
  <si>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</si>
  <si>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</si>
  <si>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</si>
  <si>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</si>
  <si>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</si>
  <si>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</si>
  <si>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</si>
  <si>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</si>
  <si>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</si>
  <si>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</si>
  <si>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</si>
  <si>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</si>
  <si>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</si>
  <si>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</si>
  <si>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</si>
  <si>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</si>
  <si>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</si>
  <si>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</si>
  <si>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</si>
  <si>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</si>
  <si>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</si>
  <si>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</si>
  <si>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</si>
  <si>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</si>
  <si>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</si>
  <si>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</si>
  <si>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</si>
  <si>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</si>
  <si>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</si>
  <si>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</si>
  <si>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</si>
  <si>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</si>
  <si>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</si>
  <si>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</si>
  <si>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</si>
  <si>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</si>
  <si>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</si>
  <si>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</si>
  <si>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</si>
  <si>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</si>
  <si>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</si>
  <si>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</si>
  <si>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</si>
  <si>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</si>
  <si>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</si>
  <si>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</si>
  <si>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</si>
  <si>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</si>
  <si>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</si>
  <si>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</si>
  <si>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</si>
  <si>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</si>
  <si>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</si>
  <si>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</si>
  <si>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</si>
  <si>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</si>
  <si>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</si>
  <si>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</si>
  <si>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</si>
  <si>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</si>
  <si>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</si>
  <si>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裸麦</t>
  </si>
  <si>
    <t>だいず(種実）</t>
  </si>
  <si>
    <t>馬鈴薯</t>
  </si>
  <si>
    <t>てん菜</t>
  </si>
  <si>
    <t>アスパラガス</t>
  </si>
  <si>
    <t>いちご</t>
  </si>
  <si>
    <t>カリフラワー</t>
  </si>
  <si>
    <t>しゅんぎく</t>
  </si>
  <si>
    <t>ブロッコリー</t>
  </si>
  <si>
    <t>No</t>
    <phoneticPr fontId="7"/>
  </si>
  <si>
    <t>畑作物共済</t>
  </si>
  <si>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</si>
  <si>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</si>
  <si>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</si>
  <si>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</si>
  <si>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</si>
  <si>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</si>
  <si>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</si>
  <si>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</si>
  <si>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</si>
  <si>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</si>
  <si>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</si>
  <si>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</si>
  <si>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</si>
  <si>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</si>
  <si>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</si>
  <si>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</si>
  <si>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</si>
  <si>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</si>
  <si>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</si>
  <si>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</si>
  <si>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</si>
  <si>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</si>
  <si>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</si>
  <si>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</si>
  <si>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</si>
  <si>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</si>
  <si>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</si>
  <si>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</si>
  <si>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</si>
  <si>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</si>
  <si>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</si>
  <si>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</si>
  <si>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</si>
  <si>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</si>
  <si>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</si>
  <si>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</si>
  <si>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</si>
  <si>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</si>
  <si>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</si>
  <si>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</si>
  <si>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</si>
  <si>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</si>
  <si>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</si>
  <si>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</si>
  <si>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</si>
  <si>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</si>
  <si>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</si>
  <si>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</si>
  <si>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</si>
  <si>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</si>
  <si>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</si>
  <si>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</si>
  <si>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</si>
  <si>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</si>
  <si>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</si>
  <si>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</si>
  <si>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</si>
  <si>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</si>
  <si>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</si>
  <si>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</si>
  <si>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</si>
  <si>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</si>
  <si>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</si>
  <si>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</si>
  <si>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</si>
  <si>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</si>
  <si>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</si>
  <si>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</si>
  <si>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</si>
  <si>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</si>
  <si>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</si>
  <si>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</si>
  <si>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</si>
  <si>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</si>
  <si>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</si>
  <si>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</si>
  <si>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</si>
  <si>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</si>
  <si>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にら</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</si>
  <si>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</si>
  <si>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</si>
  <si>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</si>
  <si>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</si>
  <si>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</si>
  <si>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</si>
  <si>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</si>
  <si>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</si>
  <si>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</si>
  <si>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</si>
  <si>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</si>
  <si>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</si>
  <si>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</si>
  <si>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</si>
  <si>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</si>
  <si>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</si>
  <si>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</si>
  <si>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</si>
  <si>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</si>
  <si>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</si>
  <si>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</si>
  <si>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</si>
  <si>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</si>
  <si>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</si>
  <si>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</si>
  <si>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</si>
  <si>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</si>
  <si>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</si>
  <si>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</si>
  <si>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</si>
  <si>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</si>
  <si>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</si>
  <si>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</si>
  <si>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</si>
  <si>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</si>
  <si>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</si>
  <si>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</si>
  <si>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</si>
  <si>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</si>
  <si>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</si>
  <si>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</si>
  <si>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</si>
  <si>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</si>
  <si>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</si>
  <si>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</si>
  <si>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</si>
  <si>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</si>
  <si>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</si>
  <si>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</si>
  <si>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</si>
  <si>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</si>
  <si>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</si>
  <si>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</si>
  <si>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</si>
  <si>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</si>
  <si>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</si>
  <si>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</si>
  <si>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</si>
  <si>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</si>
  <si>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</si>
  <si>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</si>
  <si>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</si>
  <si>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</si>
  <si>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</si>
  <si>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</si>
  <si>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</si>
  <si>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</si>
  <si>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</si>
  <si>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</si>
  <si>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</si>
  <si>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</si>
  <si>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</si>
  <si>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</si>
  <si>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</si>
  <si>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</si>
  <si>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</si>
  <si>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</si>
  <si>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</si>
  <si>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</si>
  <si>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</si>
  <si>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</si>
  <si>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</si>
  <si>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</si>
  <si>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</si>
  <si>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</si>
  <si>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</si>
  <si>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</si>
  <si>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</si>
  <si>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</si>
  <si>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</si>
  <si>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</si>
  <si>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</si>
  <si>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</si>
  <si>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</si>
  <si>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</si>
  <si>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</si>
  <si>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</si>
  <si>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</si>
  <si>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</si>
  <si>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</si>
  <si>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</si>
  <si>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</si>
  <si>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</si>
  <si>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</si>
  <si>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</si>
  <si>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</si>
  <si>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</si>
  <si>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</si>
  <si>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</si>
  <si>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</si>
  <si>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</si>
  <si>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</si>
  <si>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</si>
  <si>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</si>
  <si>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</si>
  <si>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</si>
  <si>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</si>
  <si>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</si>
  <si>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</si>
  <si>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</si>
  <si>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</si>
  <si>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</si>
  <si>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</si>
  <si>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</si>
  <si>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</si>
  <si>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</si>
  <si>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</si>
  <si>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</si>
  <si>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</si>
  <si>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</si>
  <si>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</si>
  <si>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</si>
  <si>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</si>
  <si>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</si>
  <si>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</si>
  <si>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</si>
  <si>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</si>
  <si>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</si>
  <si>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</si>
  <si>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</si>
  <si>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</si>
  <si>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</si>
  <si>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</si>
  <si>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</si>
  <si>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</si>
  <si>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</si>
  <si>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</si>
  <si>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</si>
  <si>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</si>
  <si>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</si>
  <si>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</si>
  <si>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</si>
  <si>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</si>
  <si>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</si>
  <si>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</si>
  <si>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</si>
  <si>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</si>
  <si>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</si>
  <si>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</si>
  <si>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</si>
  <si>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</si>
  <si>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</si>
  <si>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たまねぎ</t>
  </si>
  <si>
    <t>ほうれんそう</t>
  </si>
  <si>
    <t>夏秋きゅうり</t>
  </si>
  <si>
    <t>秋冬だいこん</t>
  </si>
  <si>
    <t>春キャベツ</t>
  </si>
  <si>
    <t>春レタス（結球）</t>
  </si>
  <si>
    <t>春レタス（非結球）</t>
  </si>
  <si>
    <t>冬キャベツ</t>
  </si>
  <si>
    <t>冬レタス（結球）</t>
  </si>
  <si>
    <t>冬レタス（非結球）</t>
  </si>
  <si>
    <t>冬春きゅうり</t>
  </si>
  <si>
    <t>冬春トマト</t>
  </si>
  <si>
    <t>冬春なす</t>
  </si>
  <si>
    <t>特定野菜</t>
  </si>
  <si>
    <t>みずな</t>
  </si>
  <si>
    <t>夏秋トマト</t>
  </si>
  <si>
    <t>青みつば</t>
  </si>
  <si>
    <t>すいか</t>
  </si>
  <si>
    <t>冬レタス（結球）</t>
    <phoneticPr fontId="7"/>
  </si>
  <si>
    <t>冬レタス（非結球）</t>
    <rPh sb="5" eb="6">
      <t>ヒ</t>
    </rPh>
    <phoneticPr fontId="7"/>
  </si>
  <si>
    <r>
      <t xml:space="preserve">作付面積
（延面積）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6" eb="7">
      <t>ノ</t>
    </rPh>
    <rPh sb="7" eb="9">
      <t>メンセキ</t>
    </rPh>
    <rPh sb="17" eb="19">
      <t>ニュウリョク</t>
    </rPh>
    <phoneticPr fontId="7"/>
  </si>
  <si>
    <t>増加の場合、</t>
    <rPh sb="0" eb="2">
      <t>ゾウカ</t>
    </rPh>
    <rPh sb="3" eb="5">
      <t>バアイ</t>
    </rPh>
    <phoneticPr fontId="7"/>
  </si>
  <si>
    <t>マイナス値入力</t>
    <rPh sb="4" eb="5">
      <t>チ</t>
    </rPh>
    <rPh sb="5" eb="7">
      <t>ニュウリョク</t>
    </rPh>
    <phoneticPr fontId="7"/>
  </si>
  <si>
    <t>小麦</t>
  </si>
  <si>
    <t>小麦(パン麺)</t>
    <rPh sb="5" eb="6">
      <t>メン</t>
    </rPh>
    <phoneticPr fontId="3"/>
  </si>
  <si>
    <t>二条大麦(ビール用)</t>
    <rPh sb="8" eb="9">
      <t>ヨウ</t>
    </rPh>
    <phoneticPr fontId="3"/>
  </si>
  <si>
    <t>米穀</t>
    <rPh sb="0" eb="2">
      <t>ベイコク</t>
    </rPh>
    <phoneticPr fontId="3"/>
  </si>
  <si>
    <t>小麦（秋期には種する小麦）</t>
  </si>
  <si>
    <t>平成29年</t>
    <rPh sb="0" eb="2">
      <t>ヘイセイ</t>
    </rPh>
    <phoneticPr fontId="7"/>
  </si>
  <si>
    <t>平成25年～平成29年の収入金額で算出しています。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</si>
</sst>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8">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5" xfId="10" applyFont="1" applyFill="1" applyBorder="1" applyAlignment="1">
      <alignment horizontal="center" vertical="center"/>
    </xf>
    <xf numFmtId="0" fontId="30" fillId="4" borderId="5" xfId="10" applyFont="1" applyFill="1" applyBorder="1" applyAlignment="1">
      <alignment horizontal="center" vertical="center" wrapText="1"/>
    </xf>
    <xf numFmtId="183" fontId="14" fillId="0" borderId="69" xfId="9" applyNumberFormat="1"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0" xfId="1" applyFont="1" applyFill="1" applyBorder="1" applyAlignment="1">
      <alignment horizontal="center" vertical="top" wrapText="1"/>
    </xf>
    <xf numFmtId="0" fontId="17" fillId="4" borderId="12" xfId="1" applyFont="1" applyFill="1" applyBorder="1" applyAlignment="1">
      <alignment horizontal="center" vertical="top"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80" zoomScaleNormal="8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c r="B4" s="76">
        <v>1</v>
      </c>
    </row>
    <row r="5" spans="2:2" ht="57.75" customHeight="1" thickBot="1">
      <c r="B5" s="248" t="s">
        <v>195</v>
      </c>
    </row>
    <row r="6" spans="2:2" ht="14.25" customHeight="1"/>
    <row r="7" spans="2:2">
      <c r="B7" s="76" t="s">
        <v>196</v>
      </c>
    </row>
    <row r="8" spans="2:2">
      <c r="B8" s="76" t="s">
        <v>197</v>
      </c>
    </row>
    <row r="9" spans="2:2">
      <c r="B9" s="76" t="s">
        <v>198</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331</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57</v>
      </c>
      <c r="D2" s="79" t="s">
        <v>51</v>
      </c>
      <c r="E2" s="185" t="str">
        <f>'パターン2-1'!B17</f>
        <v>平成27年</v>
      </c>
      <c r="F2" s="77"/>
      <c r="G2" s="77"/>
    </row>
    <row r="3" spans="1:8" ht="15.75" customHeight="1">
      <c r="B3" s="81"/>
      <c r="C3" s="81"/>
      <c r="D3" s="81"/>
      <c r="E3" s="81"/>
      <c r="F3" s="81"/>
      <c r="G3" s="81"/>
    </row>
    <row r="4" spans="1:8" ht="15.75" customHeight="1">
      <c r="A4" s="82"/>
      <c r="B4" s="255" t="s">
        <v>242</v>
      </c>
      <c r="C4" s="83"/>
      <c r="D4" s="82"/>
      <c r="E4" s="83"/>
    </row>
    <row r="5" spans="1:8" ht="15.75" customHeight="1">
      <c r="A5" s="82"/>
      <c r="B5" s="77" t="s">
        <v>317</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112</v>
      </c>
      <c r="C7" s="385" t="s">
        <v>58</v>
      </c>
      <c r="D7" s="385" t="s">
        <v>59</v>
      </c>
      <c r="E7" s="385" t="s">
        <v>60</v>
      </c>
      <c r="F7" s="385" t="s">
        <v>61</v>
      </c>
      <c r="G7" s="380" t="s">
        <v>139</v>
      </c>
    </row>
    <row r="8" spans="1:8" s="88" customFormat="1" ht="15" customHeight="1">
      <c r="A8" s="87"/>
      <c r="B8" s="379"/>
      <c r="C8" s="386"/>
      <c r="D8" s="386"/>
      <c r="E8" s="387"/>
      <c r="F8" s="386"/>
      <c r="G8" s="381"/>
    </row>
    <row r="9" spans="1:8" s="88" customFormat="1" ht="15" customHeight="1">
      <c r="A9" s="87"/>
      <c r="B9" s="365" t="s">
        <v>113</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50</v>
      </c>
      <c r="C2" s="79" t="s">
        <v>51</v>
      </c>
      <c r="D2" s="185" t="str">
        <f>'パターン2-1'!B18</f>
        <v>平成26年</v>
      </c>
      <c r="E2" s="77"/>
      <c r="F2" s="77"/>
      <c r="G2" s="80"/>
    </row>
    <row r="3" spans="1:10" ht="15.75" customHeight="1">
      <c r="B3" s="81"/>
      <c r="C3" s="81"/>
      <c r="D3" s="81"/>
      <c r="E3" s="81"/>
      <c r="F3" s="81"/>
      <c r="G3" s="80"/>
    </row>
    <row r="4" spans="1:10" ht="15.75" customHeight="1">
      <c r="A4" s="82"/>
      <c r="B4" s="255" t="s">
        <v>241</v>
      </c>
      <c r="C4" s="83"/>
      <c r="G4" s="83"/>
    </row>
    <row r="5" spans="1:10" ht="15.75" customHeight="1">
      <c r="A5" s="82"/>
      <c r="B5" s="77" t="s">
        <v>316</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52</v>
      </c>
      <c r="C7" s="376" t="s">
        <v>134</v>
      </c>
      <c r="D7" s="376" t="s">
        <v>111</v>
      </c>
      <c r="E7" s="374" t="s">
        <v>135</v>
      </c>
      <c r="F7" s="375"/>
      <c r="G7" s="363" t="s">
        <v>138</v>
      </c>
    </row>
    <row r="8" spans="1:10" s="88" customFormat="1" ht="15.75">
      <c r="A8" s="87"/>
      <c r="B8" s="197"/>
      <c r="C8" s="377"/>
      <c r="D8" s="377"/>
      <c r="E8" s="198" t="s">
        <v>53</v>
      </c>
      <c r="F8" s="199" t="s">
        <v>54</v>
      </c>
      <c r="G8" s="364"/>
      <c r="J8" s="87" t="s">
        <v>294</v>
      </c>
    </row>
    <row r="9" spans="1:10" s="88" customFormat="1" ht="15" customHeight="1">
      <c r="A9" s="87"/>
      <c r="B9" s="365" t="s">
        <v>175</v>
      </c>
      <c r="C9" s="368" t="s">
        <v>36</v>
      </c>
      <c r="D9" s="369"/>
      <c r="E9" s="369"/>
      <c r="F9" s="369"/>
      <c r="G9" s="370"/>
      <c r="J9" s="87" t="s">
        <v>315</v>
      </c>
    </row>
    <row r="10" spans="1:10" s="88" customFormat="1" ht="15" customHeight="1">
      <c r="A10" s="87"/>
      <c r="B10" s="366"/>
      <c r="C10" s="371"/>
      <c r="D10" s="372"/>
      <c r="E10" s="372"/>
      <c r="F10" s="372"/>
      <c r="G10" s="373"/>
      <c r="J10" s="87" t="s">
        <v>295</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296</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57</v>
      </c>
      <c r="D2" s="79" t="s">
        <v>51</v>
      </c>
      <c r="E2" s="185" t="str">
        <f>'パターン2-1'!B18</f>
        <v>平成26年</v>
      </c>
      <c r="F2" s="77"/>
      <c r="G2" s="77"/>
    </row>
    <row r="3" spans="1:8" ht="15.75" customHeight="1">
      <c r="B3" s="81"/>
      <c r="C3" s="81"/>
      <c r="D3" s="81"/>
      <c r="E3" s="81"/>
      <c r="F3" s="81"/>
      <c r="G3" s="81"/>
    </row>
    <row r="4" spans="1:8" ht="15.75" customHeight="1">
      <c r="A4" s="82"/>
      <c r="B4" s="255" t="s">
        <v>242</v>
      </c>
      <c r="C4" s="83"/>
      <c r="D4" s="82"/>
      <c r="E4" s="83"/>
    </row>
    <row r="5" spans="1:8" ht="15.75" customHeight="1">
      <c r="A5" s="82"/>
      <c r="B5" s="77" t="s">
        <v>317</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112</v>
      </c>
      <c r="C7" s="385" t="s">
        <v>58</v>
      </c>
      <c r="D7" s="385" t="s">
        <v>59</v>
      </c>
      <c r="E7" s="385" t="s">
        <v>60</v>
      </c>
      <c r="F7" s="385" t="s">
        <v>61</v>
      </c>
      <c r="G7" s="380" t="s">
        <v>139</v>
      </c>
    </row>
    <row r="8" spans="1:8" s="88" customFormat="1" ht="15" customHeight="1">
      <c r="A8" s="87"/>
      <c r="B8" s="379"/>
      <c r="C8" s="386"/>
      <c r="D8" s="386"/>
      <c r="E8" s="387"/>
      <c r="F8" s="386"/>
      <c r="G8" s="381"/>
    </row>
    <row r="9" spans="1:8" s="88" customFormat="1" ht="15" customHeight="1">
      <c r="A9" s="87"/>
      <c r="B9" s="365" t="s">
        <v>113</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50</v>
      </c>
      <c r="C2" s="79" t="s">
        <v>51</v>
      </c>
      <c r="D2" s="185" t="str">
        <f>'パターン2-1'!B19</f>
        <v>平成25年</v>
      </c>
      <c r="E2" s="77"/>
      <c r="F2" s="77"/>
      <c r="G2" s="80"/>
    </row>
    <row r="3" spans="1:10" ht="15.75" customHeight="1">
      <c r="B3" s="81"/>
      <c r="C3" s="81"/>
      <c r="D3" s="81"/>
      <c r="E3" s="81"/>
      <c r="F3" s="81"/>
      <c r="G3" s="80"/>
    </row>
    <row r="4" spans="1:10" ht="15.75" customHeight="1">
      <c r="A4" s="82"/>
      <c r="B4" s="255" t="s">
        <v>241</v>
      </c>
      <c r="C4" s="83"/>
      <c r="G4" s="83"/>
    </row>
    <row r="5" spans="1:10" ht="15.75" customHeight="1">
      <c r="A5" s="82"/>
      <c r="B5" s="77" t="s">
        <v>316</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52</v>
      </c>
      <c r="C7" s="376" t="s">
        <v>134</v>
      </c>
      <c r="D7" s="376" t="s">
        <v>111</v>
      </c>
      <c r="E7" s="374" t="s">
        <v>135</v>
      </c>
      <c r="F7" s="375"/>
      <c r="G7" s="363" t="s">
        <v>138</v>
      </c>
    </row>
    <row r="8" spans="1:10" s="88" customFormat="1" ht="15.75">
      <c r="A8" s="87"/>
      <c r="B8" s="197"/>
      <c r="C8" s="377"/>
      <c r="D8" s="377"/>
      <c r="E8" s="198" t="s">
        <v>53</v>
      </c>
      <c r="F8" s="199" t="s">
        <v>54</v>
      </c>
      <c r="G8" s="364"/>
      <c r="J8" s="87" t="s">
        <v>294</v>
      </c>
    </row>
    <row r="9" spans="1:10" s="88" customFormat="1" ht="15" customHeight="1">
      <c r="A9" s="87"/>
      <c r="B9" s="365" t="s">
        <v>175</v>
      </c>
      <c r="C9" s="368" t="s">
        <v>36</v>
      </c>
      <c r="D9" s="369"/>
      <c r="E9" s="369"/>
      <c r="F9" s="369"/>
      <c r="G9" s="370"/>
      <c r="J9" s="87" t="s">
        <v>315</v>
      </c>
    </row>
    <row r="10" spans="1:10" s="88" customFormat="1" ht="15" customHeight="1">
      <c r="A10" s="87"/>
      <c r="B10" s="366"/>
      <c r="C10" s="371"/>
      <c r="D10" s="372"/>
      <c r="E10" s="372"/>
      <c r="F10" s="372"/>
      <c r="G10" s="373"/>
      <c r="J10" s="87" t="s">
        <v>295</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296</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57</v>
      </c>
      <c r="D2" s="79" t="s">
        <v>51</v>
      </c>
      <c r="E2" s="185" t="str">
        <f>'パターン2-1'!B19</f>
        <v>平成25年</v>
      </c>
      <c r="F2" s="77"/>
      <c r="G2" s="77"/>
    </row>
    <row r="3" spans="1:8" ht="15.75" customHeight="1">
      <c r="B3" s="81"/>
      <c r="C3" s="81"/>
      <c r="D3" s="81"/>
      <c r="E3" s="81"/>
      <c r="F3" s="81"/>
      <c r="G3" s="81"/>
    </row>
    <row r="4" spans="1:8" ht="15.75" customHeight="1">
      <c r="A4" s="82"/>
      <c r="B4" s="255" t="s">
        <v>242</v>
      </c>
      <c r="C4" s="83"/>
      <c r="D4" s="82"/>
      <c r="E4" s="83"/>
    </row>
    <row r="5" spans="1:8" ht="15.75" customHeight="1">
      <c r="A5" s="82"/>
      <c r="B5" s="77" t="s">
        <v>317</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112</v>
      </c>
      <c r="C7" s="385" t="s">
        <v>58</v>
      </c>
      <c r="D7" s="385" t="s">
        <v>59</v>
      </c>
      <c r="E7" s="385" t="s">
        <v>60</v>
      </c>
      <c r="F7" s="385" t="s">
        <v>61</v>
      </c>
      <c r="G7" s="380" t="s">
        <v>139</v>
      </c>
    </row>
    <row r="8" spans="1:8" s="88" customFormat="1" ht="15" customHeight="1">
      <c r="A8" s="87"/>
      <c r="B8" s="379"/>
      <c r="C8" s="386"/>
      <c r="D8" s="386"/>
      <c r="E8" s="387"/>
      <c r="F8" s="386"/>
      <c r="G8" s="381"/>
    </row>
    <row r="9" spans="1:8" s="88" customFormat="1" ht="15" customHeight="1">
      <c r="A9" s="87"/>
      <c r="B9" s="365" t="s">
        <v>113</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50</v>
      </c>
      <c r="C2" s="79" t="s">
        <v>51</v>
      </c>
      <c r="D2" s="185" t="str">
        <f>'パターン2-1'!B20</f>
        <v>平成23年</v>
      </c>
      <c r="E2" s="77"/>
      <c r="F2" s="77"/>
      <c r="G2" s="80"/>
    </row>
    <row r="3" spans="1:8" ht="15.75" customHeight="1">
      <c r="B3" s="81"/>
      <c r="C3" s="81"/>
      <c r="D3" s="81"/>
      <c r="E3" s="81"/>
      <c r="F3" s="81"/>
      <c r="G3" s="80"/>
    </row>
    <row r="4" spans="1:8" ht="15.75" customHeight="1">
      <c r="A4" s="82"/>
      <c r="B4" s="255" t="s">
        <v>241</v>
      </c>
      <c r="C4" s="83"/>
      <c r="G4" s="83"/>
    </row>
    <row r="5" spans="1:8" ht="15.75" customHeight="1">
      <c r="A5" s="82"/>
      <c r="B5" s="77" t="s">
        <v>240</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5" t="s">
        <v>52</v>
      </c>
      <c r="C7" s="376" t="s">
        <v>134</v>
      </c>
      <c r="D7" s="376" t="s">
        <v>111</v>
      </c>
      <c r="E7" s="374" t="s">
        <v>135</v>
      </c>
      <c r="F7" s="375"/>
      <c r="G7" s="363" t="s">
        <v>136</v>
      </c>
    </row>
    <row r="8" spans="1:8" s="88" customFormat="1" ht="15.75">
      <c r="A8" s="87"/>
      <c r="B8" s="197"/>
      <c r="C8" s="377"/>
      <c r="D8" s="377"/>
      <c r="E8" s="247" t="s">
        <v>53</v>
      </c>
      <c r="F8" s="246" t="s">
        <v>54</v>
      </c>
      <c r="G8" s="364"/>
    </row>
    <row r="9" spans="1:8" s="88" customFormat="1" ht="15" customHeight="1">
      <c r="A9" s="87"/>
      <c r="B9" s="365" t="s">
        <v>175</v>
      </c>
      <c r="C9" s="368" t="s">
        <v>36</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55</v>
      </c>
      <c r="C12" s="274">
        <v>9000000</v>
      </c>
      <c r="D12" s="274">
        <v>100000</v>
      </c>
      <c r="E12" s="274"/>
      <c r="F12" s="275">
        <v>300000</v>
      </c>
      <c r="G12" s="276">
        <f>C12-D12+(E12+F12)</f>
        <v>9200000</v>
      </c>
    </row>
    <row r="13" spans="1:8" s="78" customFormat="1" ht="31.5" customHeight="1">
      <c r="A13" s="92"/>
      <c r="B13" s="277" t="s">
        <v>32</v>
      </c>
      <c r="C13" s="278">
        <v>750000</v>
      </c>
      <c r="D13" s="278"/>
      <c r="E13" s="278">
        <v>1010000</v>
      </c>
      <c r="F13" s="124"/>
      <c r="G13" s="279">
        <f>C13-D13+(E13+F13)</f>
        <v>1760000</v>
      </c>
    </row>
    <row r="14" spans="1:8" s="78" customFormat="1" ht="32.1" customHeight="1">
      <c r="A14" s="92"/>
      <c r="B14" s="277" t="s">
        <v>56</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57</v>
      </c>
      <c r="D2" s="79" t="s">
        <v>51</v>
      </c>
      <c r="E2" s="185" t="str">
        <f>'パターン2-1'!B20</f>
        <v>平成23年</v>
      </c>
      <c r="F2" s="77"/>
      <c r="G2" s="77"/>
    </row>
    <row r="3" spans="1:8" ht="15.75" customHeight="1">
      <c r="B3" s="81"/>
      <c r="C3" s="81"/>
      <c r="D3" s="77"/>
      <c r="E3" s="81"/>
      <c r="F3" s="81"/>
      <c r="G3" s="81"/>
    </row>
    <row r="4" spans="1:8" ht="15.75" customHeight="1">
      <c r="A4" s="82"/>
      <c r="B4" s="255" t="s">
        <v>242</v>
      </c>
      <c r="C4" s="83"/>
      <c r="D4" s="82"/>
      <c r="E4" s="83"/>
    </row>
    <row r="5" spans="1:8" ht="15.75" customHeight="1">
      <c r="A5" s="82"/>
      <c r="B5" s="77" t="s">
        <v>287</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52</v>
      </c>
      <c r="C7" s="385" t="s">
        <v>58</v>
      </c>
      <c r="D7" s="385" t="s">
        <v>59</v>
      </c>
      <c r="E7" s="385" t="s">
        <v>60</v>
      </c>
      <c r="F7" s="385" t="s">
        <v>61</v>
      </c>
      <c r="G7" s="380" t="s">
        <v>137</v>
      </c>
    </row>
    <row r="8" spans="1:8" s="88" customFormat="1" ht="15" customHeight="1">
      <c r="A8" s="87"/>
      <c r="B8" s="379"/>
      <c r="C8" s="386"/>
      <c r="D8" s="386"/>
      <c r="E8" s="387"/>
      <c r="F8" s="386"/>
      <c r="G8" s="381"/>
    </row>
    <row r="9" spans="1:8" s="88" customFormat="1" ht="15" customHeight="1">
      <c r="A9" s="87"/>
      <c r="B9" s="365" t="s">
        <v>113</v>
      </c>
      <c r="C9" s="382" t="s">
        <v>36</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50</v>
      </c>
      <c r="C2" s="79" t="s">
        <v>51</v>
      </c>
      <c r="D2" s="185" t="str">
        <f>'パターン2-1'!B21</f>
        <v>平成22年</v>
      </c>
      <c r="E2" s="77"/>
      <c r="F2" s="77"/>
      <c r="G2" s="80"/>
    </row>
    <row r="3" spans="1:8" ht="15.75" customHeight="1">
      <c r="B3" s="81"/>
      <c r="C3" s="81"/>
      <c r="D3" s="81"/>
      <c r="E3" s="81"/>
      <c r="F3" s="81"/>
      <c r="G3" s="80"/>
    </row>
    <row r="4" spans="1:8" ht="15.75" customHeight="1">
      <c r="A4" s="82"/>
      <c r="B4" s="255" t="s">
        <v>241</v>
      </c>
      <c r="C4" s="83"/>
      <c r="G4" s="83"/>
    </row>
    <row r="5" spans="1:8" ht="15.75" customHeight="1">
      <c r="A5" s="82"/>
      <c r="B5" s="77" t="s">
        <v>240</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5" t="s">
        <v>52</v>
      </c>
      <c r="C7" s="376" t="s">
        <v>134</v>
      </c>
      <c r="D7" s="376" t="s">
        <v>111</v>
      </c>
      <c r="E7" s="374" t="s">
        <v>135</v>
      </c>
      <c r="F7" s="375"/>
      <c r="G7" s="363" t="s">
        <v>136</v>
      </c>
    </row>
    <row r="8" spans="1:8" s="201" customFormat="1" ht="15.75">
      <c r="A8" s="200"/>
      <c r="B8" s="197"/>
      <c r="C8" s="377"/>
      <c r="D8" s="377"/>
      <c r="E8" s="247" t="s">
        <v>53</v>
      </c>
      <c r="F8" s="246" t="s">
        <v>54</v>
      </c>
      <c r="G8" s="364"/>
    </row>
    <row r="9" spans="1:8" s="201" customFormat="1" ht="15" customHeight="1">
      <c r="A9" s="200"/>
      <c r="B9" s="365" t="s">
        <v>175</v>
      </c>
      <c r="C9" s="368" t="s">
        <v>36</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55</v>
      </c>
      <c r="C12" s="274">
        <v>6300000</v>
      </c>
      <c r="D12" s="274">
        <v>100000</v>
      </c>
      <c r="E12" s="274"/>
      <c r="F12" s="275">
        <v>300000</v>
      </c>
      <c r="G12" s="276">
        <f>C12-D12+(E12+F12)</f>
        <v>6500000</v>
      </c>
    </row>
    <row r="13" spans="1:8" s="78" customFormat="1" ht="31.5" customHeight="1">
      <c r="A13" s="92"/>
      <c r="B13" s="277" t="s">
        <v>32</v>
      </c>
      <c r="C13" s="278">
        <v>750000</v>
      </c>
      <c r="D13" s="278"/>
      <c r="E13" s="278">
        <v>2250000</v>
      </c>
      <c r="F13" s="124"/>
      <c r="G13" s="279">
        <f>C13-D13+(E13+F13)</f>
        <v>3000000</v>
      </c>
    </row>
    <row r="14" spans="1:8" s="78" customFormat="1" ht="32.1" customHeight="1">
      <c r="A14" s="92"/>
      <c r="B14" s="277" t="s">
        <v>56</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57</v>
      </c>
      <c r="D2" s="79" t="s">
        <v>51</v>
      </c>
      <c r="E2" s="185" t="str">
        <f>'パターン2-1'!B21</f>
        <v>平成22年</v>
      </c>
      <c r="F2" s="77"/>
      <c r="G2" s="77"/>
    </row>
    <row r="3" spans="1:8" ht="15.75" customHeight="1">
      <c r="B3" s="81"/>
      <c r="C3" s="81"/>
      <c r="D3" s="81"/>
      <c r="E3" s="81"/>
      <c r="F3" s="81"/>
      <c r="G3" s="81"/>
    </row>
    <row r="4" spans="1:8" ht="15.75" customHeight="1">
      <c r="A4" s="82"/>
      <c r="B4" s="255" t="s">
        <v>242</v>
      </c>
      <c r="C4" s="83"/>
      <c r="D4" s="82"/>
      <c r="E4" s="83"/>
    </row>
    <row r="5" spans="1:8" ht="15.75" customHeight="1">
      <c r="A5" s="82"/>
      <c r="B5" s="77" t="s">
        <v>287</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52</v>
      </c>
      <c r="C7" s="385" t="s">
        <v>58</v>
      </c>
      <c r="D7" s="385" t="s">
        <v>59</v>
      </c>
      <c r="E7" s="385" t="s">
        <v>60</v>
      </c>
      <c r="F7" s="385" t="s">
        <v>61</v>
      </c>
      <c r="G7" s="380" t="s">
        <v>137</v>
      </c>
    </row>
    <row r="8" spans="1:8" s="201" customFormat="1" ht="15" customHeight="1">
      <c r="A8" s="200"/>
      <c r="B8" s="379"/>
      <c r="C8" s="386"/>
      <c r="D8" s="386"/>
      <c r="E8" s="387"/>
      <c r="F8" s="386"/>
      <c r="G8" s="381"/>
    </row>
    <row r="9" spans="1:8" s="201" customFormat="1" ht="15" customHeight="1">
      <c r="A9" s="200"/>
      <c r="B9" s="365" t="s">
        <v>113</v>
      </c>
      <c r="C9" s="382" t="s">
        <v>36</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62</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63</v>
      </c>
      <c r="C5" s="2"/>
      <c r="D5" s="2"/>
      <c r="E5" s="2"/>
      <c r="F5" s="2"/>
      <c r="G5" s="2"/>
    </row>
    <row r="6" spans="2:7" ht="5.25" customHeight="1">
      <c r="B6" s="2"/>
      <c r="C6" s="2"/>
      <c r="D6" s="2"/>
      <c r="E6" s="2"/>
      <c r="F6" s="2"/>
      <c r="G6" s="2"/>
    </row>
    <row r="7" spans="2:7" ht="16.5" customHeight="1">
      <c r="B7" s="2"/>
      <c r="C7" s="2"/>
      <c r="D7" s="2"/>
      <c r="E7" s="3" t="s">
        <v>64</v>
      </c>
      <c r="G7" s="2"/>
    </row>
    <row r="8" spans="2:7" ht="16.5" thickBot="1">
      <c r="B8" s="2" t="s">
        <v>65</v>
      </c>
      <c r="C8" s="2"/>
      <c r="D8" s="96" t="s">
        <v>292</v>
      </c>
      <c r="E8" s="96" t="s">
        <v>66</v>
      </c>
      <c r="G8" s="2"/>
    </row>
    <row r="9" spans="2:7" ht="34.5" customHeight="1" thickBot="1">
      <c r="B9" s="388" t="s">
        <v>67</v>
      </c>
      <c r="C9" s="97" t="s">
        <v>25</v>
      </c>
      <c r="D9" s="109"/>
      <c r="E9" s="109"/>
      <c r="G9" s="2"/>
    </row>
    <row r="10" spans="2:7" ht="34.5" customHeight="1" thickBot="1">
      <c r="B10" s="389"/>
      <c r="C10" s="97" t="s">
        <v>26</v>
      </c>
      <c r="D10" s="109"/>
      <c r="E10" s="109"/>
      <c r="G10" s="2"/>
    </row>
    <row r="11" spans="2:7" ht="34.5" customHeight="1" thickBot="1">
      <c r="B11" s="389"/>
      <c r="C11" s="98" t="s">
        <v>68</v>
      </c>
      <c r="D11" s="109"/>
      <c r="E11" s="109"/>
      <c r="G11" s="2"/>
    </row>
    <row r="12" spans="2:7" ht="34.5" customHeight="1" thickBot="1">
      <c r="B12" s="390"/>
      <c r="C12" s="98" t="s">
        <v>124</v>
      </c>
      <c r="D12" s="109"/>
      <c r="E12" s="109"/>
      <c r="G12" s="2"/>
    </row>
    <row r="13" spans="2:7" ht="34.5" customHeight="1" thickBot="1">
      <c r="B13" s="391" t="s">
        <v>69</v>
      </c>
      <c r="C13" s="392"/>
      <c r="D13" s="109"/>
      <c r="E13" s="109"/>
      <c r="G13" s="2"/>
    </row>
    <row r="14" spans="2:7" ht="34.5" customHeight="1" thickBot="1">
      <c r="B14" s="388" t="s">
        <v>70</v>
      </c>
      <c r="C14" s="98" t="s">
        <v>71</v>
      </c>
      <c r="D14" s="109"/>
      <c r="E14" s="109"/>
      <c r="G14" s="2"/>
    </row>
    <row r="15" spans="2:7" ht="34.5" customHeight="1" thickBot="1">
      <c r="B15" s="393"/>
      <c r="C15" s="98" t="s">
        <v>72</v>
      </c>
      <c r="D15" s="109"/>
      <c r="E15" s="109"/>
      <c r="G15" s="2"/>
    </row>
    <row r="16" spans="2:7" ht="34.5" customHeight="1" thickBot="1">
      <c r="B16" s="393"/>
      <c r="C16" s="98" t="s">
        <v>73</v>
      </c>
      <c r="D16" s="109"/>
      <c r="E16" s="109"/>
      <c r="G16" s="2"/>
    </row>
    <row r="17" spans="2:7" ht="34.5" customHeight="1" thickBot="1">
      <c r="B17" s="394"/>
      <c r="C17" s="98" t="s">
        <v>74</v>
      </c>
      <c r="D17" s="109"/>
      <c r="E17" s="109"/>
      <c r="G17" s="2"/>
    </row>
    <row r="18" spans="2:7" ht="7.5" customHeight="1">
      <c r="B18" s="2"/>
      <c r="C18" s="2"/>
      <c r="D18" s="2"/>
      <c r="E18" s="2"/>
      <c r="F18" s="2"/>
      <c r="G18" s="2"/>
    </row>
    <row r="19" spans="2:7">
      <c r="B19" s="351" t="s">
        <v>293</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80" zoomScaleNormal="8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200</v>
      </c>
    </row>
    <row r="3" spans="2:3" ht="21">
      <c r="B3" s="355" t="s">
        <v>199</v>
      </c>
      <c r="C3" s="75"/>
    </row>
    <row r="4" spans="2:3" ht="78" customHeight="1">
      <c r="B4" s="345" t="s">
        <v>309</v>
      </c>
      <c r="C4" s="75"/>
    </row>
    <row r="5" spans="2:3" ht="9.75" customHeight="1">
      <c r="B5" s="75"/>
      <c r="C5" s="75"/>
    </row>
    <row r="6" spans="2:3" ht="21">
      <c r="B6" s="356" t="s">
        <v>246</v>
      </c>
      <c r="C6" s="75"/>
    </row>
    <row r="7" spans="2:3" ht="141" customHeight="1">
      <c r="B7" s="346" t="s">
        <v>310</v>
      </c>
      <c r="C7" s="75"/>
    </row>
    <row r="8" spans="2:3" ht="9" customHeight="1">
      <c r="B8" s="75"/>
      <c r="C8" s="75"/>
    </row>
    <row r="9" spans="2:3" ht="21">
      <c r="B9" s="356" t="s">
        <v>40</v>
      </c>
      <c r="C9" s="75"/>
    </row>
    <row r="10" spans="2:3" ht="247.5" customHeight="1">
      <c r="B10" s="346" t="s">
        <v>313</v>
      </c>
      <c r="C10" s="75"/>
    </row>
    <row r="11" spans="2:3" ht="3.75" customHeight="1">
      <c r="B11" s="75"/>
      <c r="C11" s="75"/>
    </row>
    <row r="12" spans="2:3">
      <c r="B12" s="343" t="s">
        <v>297</v>
      </c>
    </row>
    <row r="13" spans="2:3" ht="37.5" customHeight="1">
      <c r="B13" s="347" t="s">
        <v>298</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10</v>
      </c>
    </row>
    <row r="4" spans="2:13" ht="21.75" customHeight="1" thickBot="1">
      <c r="B4" s="251"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229</v>
      </c>
    </row>
    <row r="11" spans="2:13">
      <c r="B11" s="2" t="s">
        <v>230</v>
      </c>
    </row>
    <row r="12" spans="2:13" ht="4.5" customHeight="1"/>
    <row r="13" spans="2:13">
      <c r="B13" s="67" t="s">
        <v>35</v>
      </c>
      <c r="C13" s="67"/>
      <c r="D13" s="99"/>
      <c r="E13" s="99"/>
      <c r="L13" s="66" t="s">
        <v>34</v>
      </c>
      <c r="M13" s="66"/>
    </row>
    <row r="14" spans="2:13">
      <c r="B14" s="399" t="s">
        <v>227</v>
      </c>
      <c r="C14" s="399"/>
      <c r="D14" s="399"/>
      <c r="E14" s="399"/>
      <c r="G14" s="395" t="s">
        <v>33</v>
      </c>
      <c r="H14" s="396"/>
      <c r="I14" s="396"/>
      <c r="J14" s="397"/>
      <c r="L14" s="253" t="s">
        <v>6</v>
      </c>
    </row>
    <row r="15" spans="2:13" ht="102.75" customHeight="1">
      <c r="B15" s="202" t="s">
        <v>103</v>
      </c>
      <c r="C15" s="202" t="s">
        <v>140</v>
      </c>
      <c r="D15" s="202" t="s">
        <v>141</v>
      </c>
      <c r="E15" s="202" t="s">
        <v>142</v>
      </c>
      <c r="F15" s="59"/>
      <c r="G15" s="203" t="s">
        <v>75</v>
      </c>
      <c r="H15" s="203" t="s">
        <v>76</v>
      </c>
      <c r="I15" s="203" t="s">
        <v>77</v>
      </c>
      <c r="J15" s="203" t="s">
        <v>143</v>
      </c>
      <c r="K15" s="59"/>
      <c r="L15" s="203" t="s">
        <v>144</v>
      </c>
    </row>
    <row r="16" spans="2:13" s="27" customFormat="1" ht="16.5" thickBot="1">
      <c r="B16" s="34" t="s">
        <v>38</v>
      </c>
      <c r="C16" s="34" t="s">
        <v>78</v>
      </c>
      <c r="D16" s="34" t="s">
        <v>153</v>
      </c>
      <c r="E16" s="36" t="s">
        <v>104</v>
      </c>
      <c r="G16" s="34" t="s">
        <v>105</v>
      </c>
      <c r="H16" s="34" t="s">
        <v>106</v>
      </c>
      <c r="I16" s="34" t="s">
        <v>107</v>
      </c>
      <c r="J16" s="36" t="s">
        <v>108</v>
      </c>
      <c r="K16" s="25"/>
      <c r="L16" s="36" t="s">
        <v>109</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5</v>
      </c>
      <c r="L19" s="66" t="s">
        <v>34</v>
      </c>
      <c r="M19" s="66"/>
    </row>
    <row r="20" spans="2:13">
      <c r="B20" s="398" t="s">
        <v>228</v>
      </c>
      <c r="C20" s="398"/>
      <c r="D20" s="398"/>
      <c r="E20" s="398"/>
      <c r="G20" s="395" t="s">
        <v>33</v>
      </c>
      <c r="H20" s="396"/>
      <c r="I20" s="396"/>
      <c r="J20" s="397"/>
      <c r="L20" s="253" t="s">
        <v>6</v>
      </c>
    </row>
    <row r="21" spans="2:13" ht="102.75" customHeight="1">
      <c r="B21" s="203" t="str">
        <f>"過去の"&amp;CHAR(10)&amp;"収入金額"&amp;CHAR(10)&amp;"("&amp;'パターン2-1'!$B$31&amp;")"</f>
        <v>過去の
収入金額
(平成29年)</v>
      </c>
      <c r="C21" s="203" t="s">
        <v>110</v>
      </c>
      <c r="D21" s="203" t="s">
        <v>125</v>
      </c>
      <c r="E21" s="203" t="s">
        <v>266</v>
      </c>
      <c r="F21" s="59"/>
      <c r="G21" s="203" t="s">
        <v>79</v>
      </c>
      <c r="H21" s="203" t="s">
        <v>69</v>
      </c>
      <c r="I21" s="203" t="s">
        <v>37</v>
      </c>
      <c r="J21" s="203" t="s">
        <v>275</v>
      </c>
      <c r="K21" s="59"/>
      <c r="L21" s="203" t="s">
        <v>278</v>
      </c>
    </row>
    <row r="22" spans="2:13" s="25" customFormat="1" ht="16.5" thickBot="1">
      <c r="B22" s="34" t="s">
        <v>259</v>
      </c>
      <c r="C22" s="34" t="s">
        <v>39</v>
      </c>
      <c r="D22" s="34" t="s">
        <v>262</v>
      </c>
      <c r="E22" s="36" t="s">
        <v>264</v>
      </c>
      <c r="G22" s="34" t="s">
        <v>267</v>
      </c>
      <c r="H22" s="34" t="s">
        <v>269</v>
      </c>
      <c r="I22" s="34" t="s">
        <v>271</v>
      </c>
      <c r="J22" s="36" t="s">
        <v>273</v>
      </c>
      <c r="L22" s="36" t="s">
        <v>276</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85" zoomScaleNormal="85"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248</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233</v>
      </c>
      <c r="G5" s="5"/>
      <c r="H5" s="5"/>
    </row>
    <row r="6" spans="1:8" ht="15.75" customHeight="1">
      <c r="A6" s="10"/>
      <c r="B6" s="7" t="s">
        <v>232</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231</v>
      </c>
      <c r="C18" s="19"/>
      <c r="D18" s="19"/>
      <c r="E18" s="19"/>
      <c r="F18" s="19"/>
      <c r="G18" s="7"/>
      <c r="H18" s="7"/>
      <c r="I18" s="14"/>
      <c r="J18" s="14"/>
      <c r="K18" s="14"/>
      <c r="L18" s="14"/>
      <c r="M18" s="14"/>
      <c r="N18" s="14"/>
      <c r="O18" s="14"/>
      <c r="P18" s="14"/>
      <c r="Q18" s="14"/>
      <c r="R18" s="14"/>
      <c r="S18" s="14"/>
    </row>
    <row r="19" spans="1:19" s="6" customFormat="1" ht="15.75">
      <c r="A19" s="13"/>
      <c r="B19" s="76" t="s">
        <v>243</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8"/>
  <sheetViews>
    <sheetView showGridLines="0" zoomScale="80" zoomScaleNormal="80" zoomScaleSheetLayoutView="100" workbookViewId="0">
      <pane ySplit="17" topLeftCell="A18"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245</v>
      </c>
      <c r="C2" s="5"/>
      <c r="D2" s="5"/>
    </row>
    <row r="3" spans="1:10" ht="15.75" customHeight="1">
      <c r="B3" s="8"/>
      <c r="C3" s="8"/>
      <c r="D3" s="22"/>
    </row>
    <row r="4" spans="1:10" ht="15.75" customHeight="1">
      <c r="B4" s="254" t="s">
        <v>234</v>
      </c>
      <c r="C4" s="8"/>
      <c r="D4" s="22"/>
    </row>
    <row r="5" spans="1:10" ht="15.75" customHeight="1">
      <c r="B5" s="5" t="s">
        <v>318</v>
      </c>
      <c r="C5" s="8"/>
      <c r="D5" s="22"/>
    </row>
    <row r="6" spans="1:10" ht="15.75" customHeight="1">
      <c r="B6" s="5" t="s">
        <v>319</v>
      </c>
      <c r="C6" s="8"/>
      <c r="D6" s="22"/>
    </row>
    <row r="7" spans="1:10" ht="15.75" customHeight="1">
      <c r="B7" s="5" t="s">
        <v>320</v>
      </c>
      <c r="C7" s="8"/>
      <c r="D7" s="22"/>
    </row>
    <row r="8" spans="1:10" ht="15.75" customHeight="1">
      <c r="B8" s="5" t="s">
        <v>321</v>
      </c>
      <c r="C8" s="8"/>
      <c r="D8" s="22"/>
    </row>
    <row r="9" spans="1:10" ht="16.5"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181</v>
      </c>
      <c r="G10" s="405"/>
      <c r="H10" s="405" t="s">
        <v>114</v>
      </c>
      <c r="I10" s="406"/>
      <c r="J10" s="407"/>
    </row>
    <row r="11" spans="1:10" s="12" customFormat="1" ht="47.25" customHeight="1">
      <c r="A11" s="11"/>
      <c r="B11" s="401"/>
      <c r="C11" s="412" t="s">
        <v>118</v>
      </c>
      <c r="D11" s="412" t="s">
        <v>183</v>
      </c>
      <c r="E11" s="412" t="s">
        <v>2</v>
      </c>
      <c r="F11" s="412" t="s">
        <v>180</v>
      </c>
      <c r="G11" s="412" t="s">
        <v>182</v>
      </c>
      <c r="H11" s="204" t="s">
        <v>115</v>
      </c>
      <c r="I11" s="205" t="s">
        <v>116</v>
      </c>
      <c r="J11" s="206" t="s">
        <v>184</v>
      </c>
    </row>
    <row r="12" spans="1:10" s="12" customFormat="1" ht="15" customHeight="1">
      <c r="A12" s="11"/>
      <c r="B12" s="360"/>
      <c r="C12" s="413"/>
      <c r="D12" s="413"/>
      <c r="E12" s="413"/>
      <c r="F12" s="413"/>
      <c r="G12" s="413"/>
      <c r="H12" s="361" t="s">
        <v>354</v>
      </c>
      <c r="I12" s="361" t="s">
        <v>354</v>
      </c>
      <c r="J12" s="206"/>
    </row>
    <row r="13" spans="1:10" s="12" customFormat="1" ht="15.75">
      <c r="A13" s="11"/>
      <c r="B13" s="360"/>
      <c r="C13" s="413"/>
      <c r="D13" s="413"/>
      <c r="E13" s="413"/>
      <c r="F13" s="413"/>
      <c r="G13" s="413"/>
      <c r="H13" s="361" t="s">
        <v>355</v>
      </c>
      <c r="I13" s="361" t="s">
        <v>355</v>
      </c>
      <c r="J13" s="206"/>
    </row>
    <row r="14" spans="1:10" s="12" customFormat="1" ht="32.25" customHeight="1">
      <c r="A14" s="11"/>
      <c r="B14" s="226" t="s">
        <v>179</v>
      </c>
      <c r="C14" s="218" t="s">
        <v>176</v>
      </c>
      <c r="D14" s="218" t="s">
        <v>177</v>
      </c>
      <c r="E14" s="219" t="s">
        <v>156</v>
      </c>
      <c r="F14" s="218" t="s">
        <v>178</v>
      </c>
      <c r="G14" s="223" t="s">
        <v>119</v>
      </c>
      <c r="H14" s="219" t="s">
        <v>235</v>
      </c>
      <c r="I14" s="219" t="s">
        <v>236</v>
      </c>
      <c r="J14" s="221" t="s">
        <v>150</v>
      </c>
    </row>
    <row r="15" spans="1:10" s="12" customFormat="1" ht="18.75" customHeight="1">
      <c r="A15" s="11"/>
      <c r="B15" s="241"/>
      <c r="C15" s="220" t="s">
        <v>161</v>
      </c>
      <c r="D15" s="220" t="s">
        <v>162</v>
      </c>
      <c r="E15" s="220" t="s">
        <v>163</v>
      </c>
      <c r="F15" s="220" t="s">
        <v>165</v>
      </c>
      <c r="G15" s="224" t="s">
        <v>164</v>
      </c>
      <c r="H15" s="220"/>
      <c r="I15" s="220"/>
      <c r="J15" s="222" t="s">
        <v>164</v>
      </c>
    </row>
    <row r="16" spans="1:10" s="12" customFormat="1" ht="20.100000000000001" customHeight="1">
      <c r="A16" s="11"/>
      <c r="B16" s="410"/>
      <c r="C16" s="402" t="s">
        <v>117</v>
      </c>
      <c r="D16" s="403"/>
      <c r="E16" s="403"/>
      <c r="F16" s="403"/>
      <c r="G16" s="403"/>
      <c r="H16" s="403"/>
      <c r="I16" s="403"/>
      <c r="J16" s="404"/>
    </row>
    <row r="17" spans="1:10" s="55" customFormat="1" ht="30" customHeight="1" thickBot="1">
      <c r="A17" s="53"/>
      <c r="B17" s="411"/>
      <c r="C17" s="140"/>
      <c r="D17" s="136"/>
      <c r="E17" s="136"/>
      <c r="F17" s="136"/>
      <c r="G17" s="68">
        <f>SUM(G18:G1017)</f>
        <v>0</v>
      </c>
      <c r="H17" s="149"/>
      <c r="I17" s="136"/>
      <c r="J17" s="69">
        <f>SUM(J18:J1017)</f>
        <v>0</v>
      </c>
    </row>
    <row r="18" spans="1:10" s="6" customFormat="1" ht="32.1" customHeight="1" thickTop="1">
      <c r="A18" s="13"/>
      <c r="B18" s="289"/>
      <c r="C18" s="290"/>
      <c r="D18" s="291"/>
      <c r="E18" s="292">
        <f>C18*D18/10</f>
        <v>0</v>
      </c>
      <c r="F18" s="293"/>
      <c r="G18" s="292">
        <f>E18*F18</f>
        <v>0</v>
      </c>
      <c r="H18" s="294">
        <v>0</v>
      </c>
      <c r="I18" s="295">
        <v>0</v>
      </c>
      <c r="J18" s="150">
        <f>E18*(1-H18)*F18*(1-I18)</f>
        <v>0</v>
      </c>
    </row>
    <row r="19" spans="1:10" s="6" customFormat="1" ht="32.1" customHeight="1">
      <c r="A19" s="13"/>
      <c r="B19" s="296"/>
      <c r="C19" s="297"/>
      <c r="D19" s="298"/>
      <c r="E19" s="299">
        <f>C19*D19/10</f>
        <v>0</v>
      </c>
      <c r="F19" s="300"/>
      <c r="G19" s="299">
        <f t="shared" ref="G19:G82" si="0">E19*F19</f>
        <v>0</v>
      </c>
      <c r="H19" s="301">
        <v>0</v>
      </c>
      <c r="I19" s="302">
        <v>0</v>
      </c>
      <c r="J19" s="151">
        <f t="shared" ref="J19:J82" si="1">E19*(1-H19)*F19*(1-I19)</f>
        <v>0</v>
      </c>
    </row>
    <row r="20" spans="1:10" s="6" customFormat="1" ht="32.1" customHeight="1">
      <c r="A20" s="13"/>
      <c r="B20" s="296"/>
      <c r="C20" s="297"/>
      <c r="D20" s="298"/>
      <c r="E20" s="299">
        <f t="shared" ref="E20" si="2">C20*D20/10</f>
        <v>0</v>
      </c>
      <c r="F20" s="300"/>
      <c r="G20" s="299">
        <f t="shared" si="0"/>
        <v>0</v>
      </c>
      <c r="H20" s="301">
        <v>0</v>
      </c>
      <c r="I20" s="302">
        <v>0</v>
      </c>
      <c r="J20" s="151">
        <f t="shared" si="1"/>
        <v>0</v>
      </c>
    </row>
    <row r="21" spans="1:10" s="6" customFormat="1" ht="32.1" customHeight="1">
      <c r="A21" s="13"/>
      <c r="B21" s="296"/>
      <c r="C21" s="297"/>
      <c r="D21" s="298"/>
      <c r="E21" s="299">
        <f>C21*D21/10</f>
        <v>0</v>
      </c>
      <c r="F21" s="300"/>
      <c r="G21" s="299">
        <f t="shared" si="0"/>
        <v>0</v>
      </c>
      <c r="H21" s="301">
        <v>0</v>
      </c>
      <c r="I21" s="302">
        <v>0</v>
      </c>
      <c r="J21" s="151">
        <f t="shared" si="1"/>
        <v>0</v>
      </c>
    </row>
    <row r="22" spans="1:10" s="6" customFormat="1" ht="32.1" customHeight="1">
      <c r="A22" s="13"/>
      <c r="B22" s="296"/>
      <c r="C22" s="297"/>
      <c r="D22" s="298"/>
      <c r="E22" s="299">
        <f t="shared" ref="E22:E31" si="3">C22*D22/10</f>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si="3"/>
        <v>0</v>
      </c>
      <c r="F30" s="300"/>
      <c r="G30" s="299">
        <f t="shared" si="0"/>
        <v>0</v>
      </c>
      <c r="H30" s="301">
        <v>0</v>
      </c>
      <c r="I30" s="302">
        <v>0</v>
      </c>
      <c r="J30" s="151">
        <f t="shared" si="1"/>
        <v>0</v>
      </c>
    </row>
    <row r="31" spans="1:10" s="6" customFormat="1" ht="32.1" customHeight="1">
      <c r="A31" s="13"/>
      <c r="B31" s="296"/>
      <c r="C31" s="297"/>
      <c r="D31" s="298"/>
      <c r="E31" s="299">
        <f t="shared" si="3"/>
        <v>0</v>
      </c>
      <c r="F31" s="300"/>
      <c r="G31" s="299">
        <f t="shared" si="0"/>
        <v>0</v>
      </c>
      <c r="H31" s="301">
        <v>0</v>
      </c>
      <c r="I31" s="302">
        <v>0</v>
      </c>
      <c r="J31" s="151">
        <f t="shared" si="1"/>
        <v>0</v>
      </c>
    </row>
    <row r="32" spans="1:10" s="6" customFormat="1" ht="32.1" customHeight="1">
      <c r="A32" s="13"/>
      <c r="B32" s="296"/>
      <c r="C32" s="297"/>
      <c r="D32" s="298"/>
      <c r="E32" s="299">
        <f t="shared" ref="E32:E95" si="4">C32*D32/10</f>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si="0"/>
        <v>0</v>
      </c>
      <c r="H81" s="301">
        <v>0</v>
      </c>
      <c r="I81" s="302">
        <v>0</v>
      </c>
      <c r="J81" s="151">
        <f t="shared" si="1"/>
        <v>0</v>
      </c>
    </row>
    <row r="82" spans="1:10" s="6" customFormat="1" ht="32.1" customHeight="1">
      <c r="A82" s="13"/>
      <c r="B82" s="296"/>
      <c r="C82" s="297"/>
      <c r="D82" s="298"/>
      <c r="E82" s="299">
        <f t="shared" si="4"/>
        <v>0</v>
      </c>
      <c r="F82" s="300"/>
      <c r="G82" s="299">
        <f t="shared" si="0"/>
        <v>0</v>
      </c>
      <c r="H82" s="301">
        <v>0</v>
      </c>
      <c r="I82" s="302">
        <v>0</v>
      </c>
      <c r="J82" s="151">
        <f t="shared" si="1"/>
        <v>0</v>
      </c>
    </row>
    <row r="83" spans="1:10" s="6" customFormat="1" ht="32.1" customHeight="1">
      <c r="A83" s="13"/>
      <c r="B83" s="296"/>
      <c r="C83" s="297"/>
      <c r="D83" s="298"/>
      <c r="E83" s="299">
        <f t="shared" si="4"/>
        <v>0</v>
      </c>
      <c r="F83" s="300"/>
      <c r="G83" s="299">
        <f t="shared" ref="G83:G146" si="5">E83*F83</f>
        <v>0</v>
      </c>
      <c r="H83" s="301">
        <v>0</v>
      </c>
      <c r="I83" s="302">
        <v>0</v>
      </c>
      <c r="J83" s="151">
        <f t="shared" ref="J83:J146" si="6">E83*(1-H83)*F83*(1-I83)</f>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si="4"/>
        <v>0</v>
      </c>
      <c r="F94" s="300"/>
      <c r="G94" s="299">
        <f t="shared" si="5"/>
        <v>0</v>
      </c>
      <c r="H94" s="301">
        <v>0</v>
      </c>
      <c r="I94" s="302">
        <v>0</v>
      </c>
      <c r="J94" s="151">
        <f t="shared" si="6"/>
        <v>0</v>
      </c>
    </row>
    <row r="95" spans="1:10" s="6" customFormat="1" ht="32.1" customHeight="1">
      <c r="A95" s="13"/>
      <c r="B95" s="296"/>
      <c r="C95" s="297"/>
      <c r="D95" s="298"/>
      <c r="E95" s="299">
        <f t="shared" si="4"/>
        <v>0</v>
      </c>
      <c r="F95" s="300"/>
      <c r="G95" s="299">
        <f t="shared" si="5"/>
        <v>0</v>
      </c>
      <c r="H95" s="301">
        <v>0</v>
      </c>
      <c r="I95" s="302">
        <v>0</v>
      </c>
      <c r="J95" s="151">
        <f t="shared" si="6"/>
        <v>0</v>
      </c>
    </row>
    <row r="96" spans="1:10" s="6" customFormat="1" ht="32.1" customHeight="1">
      <c r="A96" s="13"/>
      <c r="B96" s="296"/>
      <c r="C96" s="297"/>
      <c r="D96" s="298"/>
      <c r="E96" s="299">
        <f t="shared" ref="E96:E159" si="7">C96*D96/10</f>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si="5"/>
        <v>0</v>
      </c>
      <c r="H145" s="301">
        <v>0</v>
      </c>
      <c r="I145" s="302">
        <v>0</v>
      </c>
      <c r="J145" s="151">
        <f t="shared" si="6"/>
        <v>0</v>
      </c>
    </row>
    <row r="146" spans="1:10" s="6" customFormat="1" ht="32.1" customHeight="1">
      <c r="A146" s="13"/>
      <c r="B146" s="296"/>
      <c r="C146" s="297"/>
      <c r="D146" s="298"/>
      <c r="E146" s="299">
        <f t="shared" si="7"/>
        <v>0</v>
      </c>
      <c r="F146" s="300"/>
      <c r="G146" s="299">
        <f t="shared" si="5"/>
        <v>0</v>
      </c>
      <c r="H146" s="301">
        <v>0</v>
      </c>
      <c r="I146" s="302">
        <v>0</v>
      </c>
      <c r="J146" s="151">
        <f t="shared" si="6"/>
        <v>0</v>
      </c>
    </row>
    <row r="147" spans="1:10" s="6" customFormat="1" ht="32.1" customHeight="1">
      <c r="A147" s="13"/>
      <c r="B147" s="296"/>
      <c r="C147" s="297"/>
      <c r="D147" s="298"/>
      <c r="E147" s="299">
        <f t="shared" si="7"/>
        <v>0</v>
      </c>
      <c r="F147" s="300"/>
      <c r="G147" s="299">
        <f t="shared" ref="G147:G210" si="8">E147*F147</f>
        <v>0</v>
      </c>
      <c r="H147" s="301">
        <v>0</v>
      </c>
      <c r="I147" s="302">
        <v>0</v>
      </c>
      <c r="J147" s="151">
        <f t="shared" ref="J147:J210" si="9">E147*(1-H147)*F147*(1-I147)</f>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si="7"/>
        <v>0</v>
      </c>
      <c r="F158" s="300"/>
      <c r="G158" s="299">
        <f t="shared" si="8"/>
        <v>0</v>
      </c>
      <c r="H158" s="301">
        <v>0</v>
      </c>
      <c r="I158" s="302">
        <v>0</v>
      </c>
      <c r="J158" s="151">
        <f t="shared" si="9"/>
        <v>0</v>
      </c>
    </row>
    <row r="159" spans="1:10" s="6" customFormat="1" ht="32.1" customHeight="1">
      <c r="A159" s="13"/>
      <c r="B159" s="296"/>
      <c r="C159" s="297"/>
      <c r="D159" s="298"/>
      <c r="E159" s="299">
        <f t="shared" si="7"/>
        <v>0</v>
      </c>
      <c r="F159" s="300"/>
      <c r="G159" s="299">
        <f t="shared" si="8"/>
        <v>0</v>
      </c>
      <c r="H159" s="301">
        <v>0</v>
      </c>
      <c r="I159" s="302">
        <v>0</v>
      </c>
      <c r="J159" s="151">
        <f t="shared" si="9"/>
        <v>0</v>
      </c>
    </row>
    <row r="160" spans="1:10" s="6" customFormat="1" ht="32.1" customHeight="1">
      <c r="A160" s="13"/>
      <c r="B160" s="296"/>
      <c r="C160" s="297"/>
      <c r="D160" s="298"/>
      <c r="E160" s="299">
        <f t="shared" ref="E160:E223" si="10">C160*D160/10</f>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si="8"/>
        <v>0</v>
      </c>
      <c r="H209" s="301">
        <v>0</v>
      </c>
      <c r="I209" s="302">
        <v>0</v>
      </c>
      <c r="J209" s="151">
        <f t="shared" si="9"/>
        <v>0</v>
      </c>
    </row>
    <row r="210" spans="1:10" s="6" customFormat="1" ht="32.1" customHeight="1">
      <c r="A210" s="13"/>
      <c r="B210" s="296"/>
      <c r="C210" s="297"/>
      <c r="D210" s="298"/>
      <c r="E210" s="299">
        <f t="shared" si="10"/>
        <v>0</v>
      </c>
      <c r="F210" s="300"/>
      <c r="G210" s="299">
        <f t="shared" si="8"/>
        <v>0</v>
      </c>
      <c r="H210" s="301">
        <v>0</v>
      </c>
      <c r="I210" s="302">
        <v>0</v>
      </c>
      <c r="J210" s="151">
        <f t="shared" si="9"/>
        <v>0</v>
      </c>
    </row>
    <row r="211" spans="1:10" s="6" customFormat="1" ht="32.1" customHeight="1">
      <c r="A211" s="13"/>
      <c r="B211" s="296"/>
      <c r="C211" s="297"/>
      <c r="D211" s="298"/>
      <c r="E211" s="299">
        <f t="shared" si="10"/>
        <v>0</v>
      </c>
      <c r="F211" s="300"/>
      <c r="G211" s="299">
        <f t="shared" ref="G211:G274" si="11">E211*F211</f>
        <v>0</v>
      </c>
      <c r="H211" s="301">
        <v>0</v>
      </c>
      <c r="I211" s="302">
        <v>0</v>
      </c>
      <c r="J211" s="151">
        <f t="shared" ref="J211:J274" si="12">E211*(1-H211)*F211*(1-I211)</f>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si="10"/>
        <v>0</v>
      </c>
      <c r="F222" s="300"/>
      <c r="G222" s="299">
        <f t="shared" si="11"/>
        <v>0</v>
      </c>
      <c r="H222" s="301">
        <v>0</v>
      </c>
      <c r="I222" s="302">
        <v>0</v>
      </c>
      <c r="J222" s="151">
        <f t="shared" si="12"/>
        <v>0</v>
      </c>
    </row>
    <row r="223" spans="1:10" s="6" customFormat="1" ht="32.1" customHeight="1">
      <c r="A223" s="13"/>
      <c r="B223" s="296"/>
      <c r="C223" s="297"/>
      <c r="D223" s="298"/>
      <c r="E223" s="299">
        <f t="shared" si="10"/>
        <v>0</v>
      </c>
      <c r="F223" s="300"/>
      <c r="G223" s="299">
        <f t="shared" si="11"/>
        <v>0</v>
      </c>
      <c r="H223" s="301">
        <v>0</v>
      </c>
      <c r="I223" s="302">
        <v>0</v>
      </c>
      <c r="J223" s="151">
        <f t="shared" si="12"/>
        <v>0</v>
      </c>
    </row>
    <row r="224" spans="1:10" s="6" customFormat="1" ht="32.1" customHeight="1">
      <c r="A224" s="13"/>
      <c r="B224" s="296"/>
      <c r="C224" s="297"/>
      <c r="D224" s="298"/>
      <c r="E224" s="299">
        <f t="shared" ref="E224:E287" si="13">C224*D224/10</f>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si="11"/>
        <v>0</v>
      </c>
      <c r="H273" s="301">
        <v>0</v>
      </c>
      <c r="I273" s="302">
        <v>0</v>
      </c>
      <c r="J273" s="151">
        <f t="shared" si="12"/>
        <v>0</v>
      </c>
    </row>
    <row r="274" spans="1:10" s="6" customFormat="1" ht="32.1" customHeight="1">
      <c r="A274" s="13"/>
      <c r="B274" s="296"/>
      <c r="C274" s="297"/>
      <c r="D274" s="298"/>
      <c r="E274" s="299">
        <f t="shared" si="13"/>
        <v>0</v>
      </c>
      <c r="F274" s="300"/>
      <c r="G274" s="299">
        <f t="shared" si="11"/>
        <v>0</v>
      </c>
      <c r="H274" s="301">
        <v>0</v>
      </c>
      <c r="I274" s="302">
        <v>0</v>
      </c>
      <c r="J274" s="151">
        <f t="shared" si="12"/>
        <v>0</v>
      </c>
    </row>
    <row r="275" spans="1:10" s="6" customFormat="1" ht="32.1" customHeight="1">
      <c r="A275" s="13"/>
      <c r="B275" s="296"/>
      <c r="C275" s="297"/>
      <c r="D275" s="298"/>
      <c r="E275" s="299">
        <f t="shared" si="13"/>
        <v>0</v>
      </c>
      <c r="F275" s="300"/>
      <c r="G275" s="299">
        <f t="shared" ref="G275:G338" si="14">E275*F275</f>
        <v>0</v>
      </c>
      <c r="H275" s="301">
        <v>0</v>
      </c>
      <c r="I275" s="302">
        <v>0</v>
      </c>
      <c r="J275" s="151">
        <f t="shared" ref="J275:J338" si="15">E275*(1-H275)*F275*(1-I275)</f>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si="13"/>
        <v>0</v>
      </c>
      <c r="F286" s="300"/>
      <c r="G286" s="299">
        <f t="shared" si="14"/>
        <v>0</v>
      </c>
      <c r="H286" s="301">
        <v>0</v>
      </c>
      <c r="I286" s="302">
        <v>0</v>
      </c>
      <c r="J286" s="151">
        <f t="shared" si="15"/>
        <v>0</v>
      </c>
    </row>
    <row r="287" spans="1:10" s="6" customFormat="1" ht="32.1" customHeight="1">
      <c r="A287" s="13"/>
      <c r="B287" s="296"/>
      <c r="C287" s="297"/>
      <c r="D287" s="298"/>
      <c r="E287" s="299">
        <f t="shared" si="13"/>
        <v>0</v>
      </c>
      <c r="F287" s="300"/>
      <c r="G287" s="299">
        <f t="shared" si="14"/>
        <v>0</v>
      </c>
      <c r="H287" s="301">
        <v>0</v>
      </c>
      <c r="I287" s="302">
        <v>0</v>
      </c>
      <c r="J287" s="151">
        <f t="shared" si="15"/>
        <v>0</v>
      </c>
    </row>
    <row r="288" spans="1:10" s="6" customFormat="1" ht="32.1" customHeight="1">
      <c r="A288" s="13"/>
      <c r="B288" s="296"/>
      <c r="C288" s="297"/>
      <c r="D288" s="298"/>
      <c r="E288" s="299">
        <f t="shared" ref="E288:E351" si="16">C288*D288/10</f>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si="14"/>
        <v>0</v>
      </c>
      <c r="H337" s="301">
        <v>0</v>
      </c>
      <c r="I337" s="302">
        <v>0</v>
      </c>
      <c r="J337" s="151">
        <f t="shared" si="15"/>
        <v>0</v>
      </c>
    </row>
    <row r="338" spans="1:10" s="6" customFormat="1" ht="32.1" customHeight="1">
      <c r="A338" s="13"/>
      <c r="B338" s="296"/>
      <c r="C338" s="297"/>
      <c r="D338" s="298"/>
      <c r="E338" s="299">
        <f t="shared" si="16"/>
        <v>0</v>
      </c>
      <c r="F338" s="300"/>
      <c r="G338" s="299">
        <f t="shared" si="14"/>
        <v>0</v>
      </c>
      <c r="H338" s="301">
        <v>0</v>
      </c>
      <c r="I338" s="302">
        <v>0</v>
      </c>
      <c r="J338" s="151">
        <f t="shared" si="15"/>
        <v>0</v>
      </c>
    </row>
    <row r="339" spans="1:10" s="6" customFormat="1" ht="32.1" customHeight="1">
      <c r="A339" s="13"/>
      <c r="B339" s="296"/>
      <c r="C339" s="297"/>
      <c r="D339" s="298"/>
      <c r="E339" s="299">
        <f t="shared" si="16"/>
        <v>0</v>
      </c>
      <c r="F339" s="300"/>
      <c r="G339" s="299">
        <f t="shared" ref="G339:G402" si="17">E339*F339</f>
        <v>0</v>
      </c>
      <c r="H339" s="301">
        <v>0</v>
      </c>
      <c r="I339" s="302">
        <v>0</v>
      </c>
      <c r="J339" s="151">
        <f t="shared" ref="J339:J402" si="18">E339*(1-H339)*F339*(1-I339)</f>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si="16"/>
        <v>0</v>
      </c>
      <c r="F350" s="300"/>
      <c r="G350" s="299">
        <f t="shared" si="17"/>
        <v>0</v>
      </c>
      <c r="H350" s="301">
        <v>0</v>
      </c>
      <c r="I350" s="302">
        <v>0</v>
      </c>
      <c r="J350" s="151">
        <f t="shared" si="18"/>
        <v>0</v>
      </c>
    </row>
    <row r="351" spans="1:10" s="6" customFormat="1" ht="32.1" customHeight="1">
      <c r="A351" s="13"/>
      <c r="B351" s="296"/>
      <c r="C351" s="297"/>
      <c r="D351" s="298"/>
      <c r="E351" s="299">
        <f t="shared" si="16"/>
        <v>0</v>
      </c>
      <c r="F351" s="300"/>
      <c r="G351" s="299">
        <f t="shared" si="17"/>
        <v>0</v>
      </c>
      <c r="H351" s="301">
        <v>0</v>
      </c>
      <c r="I351" s="302">
        <v>0</v>
      </c>
      <c r="J351" s="151">
        <f t="shared" si="18"/>
        <v>0</v>
      </c>
    </row>
    <row r="352" spans="1:10" s="6" customFormat="1" ht="32.1" customHeight="1">
      <c r="A352" s="13"/>
      <c r="B352" s="296"/>
      <c r="C352" s="297"/>
      <c r="D352" s="298"/>
      <c r="E352" s="299">
        <f t="shared" ref="E352:E415" si="19">C352*D352/10</f>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si="17"/>
        <v>0</v>
      </c>
      <c r="H401" s="301">
        <v>0</v>
      </c>
      <c r="I401" s="302">
        <v>0</v>
      </c>
      <c r="J401" s="151">
        <f t="shared" si="18"/>
        <v>0</v>
      </c>
    </row>
    <row r="402" spans="1:10" s="6" customFormat="1" ht="32.1" customHeight="1">
      <c r="A402" s="13"/>
      <c r="B402" s="296"/>
      <c r="C402" s="297"/>
      <c r="D402" s="298"/>
      <c r="E402" s="299">
        <f t="shared" si="19"/>
        <v>0</v>
      </c>
      <c r="F402" s="300"/>
      <c r="G402" s="299">
        <f t="shared" si="17"/>
        <v>0</v>
      </c>
      <c r="H402" s="301">
        <v>0</v>
      </c>
      <c r="I402" s="302">
        <v>0</v>
      </c>
      <c r="J402" s="151">
        <f t="shared" si="18"/>
        <v>0</v>
      </c>
    </row>
    <row r="403" spans="1:10" s="6" customFormat="1" ht="32.1" customHeight="1">
      <c r="A403" s="13"/>
      <c r="B403" s="296"/>
      <c r="C403" s="297"/>
      <c r="D403" s="298"/>
      <c r="E403" s="299">
        <f t="shared" si="19"/>
        <v>0</v>
      </c>
      <c r="F403" s="300"/>
      <c r="G403" s="299">
        <f t="shared" ref="G403:G466" si="20">E403*F403</f>
        <v>0</v>
      </c>
      <c r="H403" s="301">
        <v>0</v>
      </c>
      <c r="I403" s="302">
        <v>0</v>
      </c>
      <c r="J403" s="151">
        <f t="shared" ref="J403:J466" si="21">E403*(1-H403)*F403*(1-I403)</f>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si="19"/>
        <v>0</v>
      </c>
      <c r="F414" s="300"/>
      <c r="G414" s="299">
        <f t="shared" si="20"/>
        <v>0</v>
      </c>
      <c r="H414" s="301">
        <v>0</v>
      </c>
      <c r="I414" s="302">
        <v>0</v>
      </c>
      <c r="J414" s="151">
        <f t="shared" si="21"/>
        <v>0</v>
      </c>
    </row>
    <row r="415" spans="1:10" s="6" customFormat="1" ht="32.1" customHeight="1">
      <c r="A415" s="13"/>
      <c r="B415" s="296"/>
      <c r="C415" s="297"/>
      <c r="D415" s="298"/>
      <c r="E415" s="299">
        <f t="shared" si="19"/>
        <v>0</v>
      </c>
      <c r="F415" s="300"/>
      <c r="G415" s="299">
        <f t="shared" si="20"/>
        <v>0</v>
      </c>
      <c r="H415" s="301">
        <v>0</v>
      </c>
      <c r="I415" s="302">
        <v>0</v>
      </c>
      <c r="J415" s="151">
        <f t="shared" si="21"/>
        <v>0</v>
      </c>
    </row>
    <row r="416" spans="1:10" s="6" customFormat="1" ht="32.1" customHeight="1">
      <c r="A416" s="13"/>
      <c r="B416" s="296"/>
      <c r="C416" s="297"/>
      <c r="D416" s="298"/>
      <c r="E416" s="299">
        <f t="shared" ref="E416:E479" si="22">C416*D416/10</f>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si="20"/>
        <v>0</v>
      </c>
      <c r="H465" s="301">
        <v>0</v>
      </c>
      <c r="I465" s="302">
        <v>0</v>
      </c>
      <c r="J465" s="151">
        <f t="shared" si="21"/>
        <v>0</v>
      </c>
    </row>
    <row r="466" spans="1:10" s="6" customFormat="1" ht="32.1" customHeight="1">
      <c r="A466" s="13"/>
      <c r="B466" s="296"/>
      <c r="C466" s="297"/>
      <c r="D466" s="298"/>
      <c r="E466" s="299">
        <f t="shared" si="22"/>
        <v>0</v>
      </c>
      <c r="F466" s="300"/>
      <c r="G466" s="299">
        <f t="shared" si="20"/>
        <v>0</v>
      </c>
      <c r="H466" s="301">
        <v>0</v>
      </c>
      <c r="I466" s="302">
        <v>0</v>
      </c>
      <c r="J466" s="151">
        <f t="shared" si="21"/>
        <v>0</v>
      </c>
    </row>
    <row r="467" spans="1:10" s="6" customFormat="1" ht="32.1" customHeight="1">
      <c r="A467" s="13"/>
      <c r="B467" s="296"/>
      <c r="C467" s="297"/>
      <c r="D467" s="298"/>
      <c r="E467" s="299">
        <f t="shared" si="22"/>
        <v>0</v>
      </c>
      <c r="F467" s="300"/>
      <c r="G467" s="299">
        <f t="shared" ref="G467:G530" si="23">E467*F467</f>
        <v>0</v>
      </c>
      <c r="H467" s="301">
        <v>0</v>
      </c>
      <c r="I467" s="302">
        <v>0</v>
      </c>
      <c r="J467" s="151">
        <f t="shared" ref="J467:J530" si="24">E467*(1-H467)*F467*(1-I467)</f>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si="22"/>
        <v>0</v>
      </c>
      <c r="F478" s="300"/>
      <c r="G478" s="299">
        <f t="shared" si="23"/>
        <v>0</v>
      </c>
      <c r="H478" s="301">
        <v>0</v>
      </c>
      <c r="I478" s="302">
        <v>0</v>
      </c>
      <c r="J478" s="151">
        <f t="shared" si="24"/>
        <v>0</v>
      </c>
    </row>
    <row r="479" spans="1:10" s="6" customFormat="1" ht="32.1" customHeight="1">
      <c r="A479" s="13"/>
      <c r="B479" s="296"/>
      <c r="C479" s="297"/>
      <c r="D479" s="298"/>
      <c r="E479" s="299">
        <f t="shared" si="22"/>
        <v>0</v>
      </c>
      <c r="F479" s="300"/>
      <c r="G479" s="299">
        <f t="shared" si="23"/>
        <v>0</v>
      </c>
      <c r="H479" s="301">
        <v>0</v>
      </c>
      <c r="I479" s="302">
        <v>0</v>
      </c>
      <c r="J479" s="151">
        <f t="shared" si="24"/>
        <v>0</v>
      </c>
    </row>
    <row r="480" spans="1:10" s="6" customFormat="1" ht="32.1" customHeight="1">
      <c r="A480" s="13"/>
      <c r="B480" s="296"/>
      <c r="C480" s="297"/>
      <c r="D480" s="298"/>
      <c r="E480" s="299">
        <f t="shared" ref="E480:E543" si="25">C480*D480/10</f>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si="23"/>
        <v>0</v>
      </c>
      <c r="H529" s="301">
        <v>0</v>
      </c>
      <c r="I529" s="302">
        <v>0</v>
      </c>
      <c r="J529" s="151">
        <f t="shared" si="24"/>
        <v>0</v>
      </c>
    </row>
    <row r="530" spans="1:10" s="6" customFormat="1" ht="32.1" customHeight="1">
      <c r="A530" s="13"/>
      <c r="B530" s="296"/>
      <c r="C530" s="297"/>
      <c r="D530" s="298"/>
      <c r="E530" s="299">
        <f t="shared" si="25"/>
        <v>0</v>
      </c>
      <c r="F530" s="300"/>
      <c r="G530" s="299">
        <f t="shared" si="23"/>
        <v>0</v>
      </c>
      <c r="H530" s="301">
        <v>0</v>
      </c>
      <c r="I530" s="302">
        <v>0</v>
      </c>
      <c r="J530" s="151">
        <f t="shared" si="24"/>
        <v>0</v>
      </c>
    </row>
    <row r="531" spans="1:10" s="6" customFormat="1" ht="32.1" customHeight="1">
      <c r="A531" s="13"/>
      <c r="B531" s="296"/>
      <c r="C531" s="297"/>
      <c r="D531" s="298"/>
      <c r="E531" s="299">
        <f t="shared" si="25"/>
        <v>0</v>
      </c>
      <c r="F531" s="300"/>
      <c r="G531" s="299">
        <f t="shared" ref="G531:G594" si="26">E531*F531</f>
        <v>0</v>
      </c>
      <c r="H531" s="301">
        <v>0</v>
      </c>
      <c r="I531" s="302">
        <v>0</v>
      </c>
      <c r="J531" s="151">
        <f t="shared" ref="J531:J594" si="27">E531*(1-H531)*F531*(1-I531)</f>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si="25"/>
        <v>0</v>
      </c>
      <c r="F542" s="300"/>
      <c r="G542" s="299">
        <f t="shared" si="26"/>
        <v>0</v>
      </c>
      <c r="H542" s="301">
        <v>0</v>
      </c>
      <c r="I542" s="302">
        <v>0</v>
      </c>
      <c r="J542" s="151">
        <f t="shared" si="27"/>
        <v>0</v>
      </c>
    </row>
    <row r="543" spans="1:10" s="6" customFormat="1" ht="32.1" customHeight="1">
      <c r="A543" s="13"/>
      <c r="B543" s="296"/>
      <c r="C543" s="297"/>
      <c r="D543" s="298"/>
      <c r="E543" s="299">
        <f t="shared" si="25"/>
        <v>0</v>
      </c>
      <c r="F543" s="300"/>
      <c r="G543" s="299">
        <f t="shared" si="26"/>
        <v>0</v>
      </c>
      <c r="H543" s="301">
        <v>0</v>
      </c>
      <c r="I543" s="302">
        <v>0</v>
      </c>
      <c r="J543" s="151">
        <f t="shared" si="27"/>
        <v>0</v>
      </c>
    </row>
    <row r="544" spans="1:10" s="6" customFormat="1" ht="32.1" customHeight="1">
      <c r="A544" s="13"/>
      <c r="B544" s="296"/>
      <c r="C544" s="297"/>
      <c r="D544" s="298"/>
      <c r="E544" s="299">
        <f t="shared" ref="E544:E607" si="28">C544*D544/10</f>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si="26"/>
        <v>0</v>
      </c>
      <c r="H593" s="301">
        <v>0</v>
      </c>
      <c r="I593" s="302">
        <v>0</v>
      </c>
      <c r="J593" s="151">
        <f t="shared" si="27"/>
        <v>0</v>
      </c>
    </row>
    <row r="594" spans="1:10" s="6" customFormat="1" ht="32.1" customHeight="1">
      <c r="A594" s="13"/>
      <c r="B594" s="296"/>
      <c r="C594" s="297"/>
      <c r="D594" s="298"/>
      <c r="E594" s="299">
        <f t="shared" si="28"/>
        <v>0</v>
      </c>
      <c r="F594" s="300"/>
      <c r="G594" s="299">
        <f t="shared" si="26"/>
        <v>0</v>
      </c>
      <c r="H594" s="301">
        <v>0</v>
      </c>
      <c r="I594" s="302">
        <v>0</v>
      </c>
      <c r="J594" s="151">
        <f t="shared" si="27"/>
        <v>0</v>
      </c>
    </row>
    <row r="595" spans="1:10" s="6" customFormat="1" ht="32.1" customHeight="1">
      <c r="A595" s="13"/>
      <c r="B595" s="296"/>
      <c r="C595" s="297"/>
      <c r="D595" s="298"/>
      <c r="E595" s="299">
        <f t="shared" si="28"/>
        <v>0</v>
      </c>
      <c r="F595" s="300"/>
      <c r="G595" s="299">
        <f t="shared" ref="G595:G658" si="29">E595*F595</f>
        <v>0</v>
      </c>
      <c r="H595" s="301">
        <v>0</v>
      </c>
      <c r="I595" s="302">
        <v>0</v>
      </c>
      <c r="J595" s="151">
        <f t="shared" ref="J595:J658" si="30">E595*(1-H595)*F595*(1-I595)</f>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si="28"/>
        <v>0</v>
      </c>
      <c r="F606" s="300"/>
      <c r="G606" s="299">
        <f t="shared" si="29"/>
        <v>0</v>
      </c>
      <c r="H606" s="301">
        <v>0</v>
      </c>
      <c r="I606" s="302">
        <v>0</v>
      </c>
      <c r="J606" s="151">
        <f t="shared" si="30"/>
        <v>0</v>
      </c>
    </row>
    <row r="607" spans="1:10" s="6" customFormat="1" ht="32.1" customHeight="1">
      <c r="A607" s="13"/>
      <c r="B607" s="296"/>
      <c r="C607" s="297"/>
      <c r="D607" s="298"/>
      <c r="E607" s="299">
        <f t="shared" si="28"/>
        <v>0</v>
      </c>
      <c r="F607" s="300"/>
      <c r="G607" s="299">
        <f t="shared" si="29"/>
        <v>0</v>
      </c>
      <c r="H607" s="301">
        <v>0</v>
      </c>
      <c r="I607" s="302">
        <v>0</v>
      </c>
      <c r="J607" s="151">
        <f t="shared" si="30"/>
        <v>0</v>
      </c>
    </row>
    <row r="608" spans="1:10" s="6" customFormat="1" ht="32.1" customHeight="1">
      <c r="A608" s="13"/>
      <c r="B608" s="296"/>
      <c r="C608" s="297"/>
      <c r="D608" s="298"/>
      <c r="E608" s="299">
        <f t="shared" ref="E608:E671" si="31">C608*D608/10</f>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si="29"/>
        <v>0</v>
      </c>
      <c r="H657" s="301">
        <v>0</v>
      </c>
      <c r="I657" s="302">
        <v>0</v>
      </c>
      <c r="J657" s="151">
        <f t="shared" si="30"/>
        <v>0</v>
      </c>
    </row>
    <row r="658" spans="1:10" s="6" customFormat="1" ht="32.1" customHeight="1">
      <c r="A658" s="13"/>
      <c r="B658" s="296"/>
      <c r="C658" s="297"/>
      <c r="D658" s="298"/>
      <c r="E658" s="299">
        <f t="shared" si="31"/>
        <v>0</v>
      </c>
      <c r="F658" s="300"/>
      <c r="G658" s="299">
        <f t="shared" si="29"/>
        <v>0</v>
      </c>
      <c r="H658" s="301">
        <v>0</v>
      </c>
      <c r="I658" s="302">
        <v>0</v>
      </c>
      <c r="J658" s="151">
        <f t="shared" si="30"/>
        <v>0</v>
      </c>
    </row>
    <row r="659" spans="1:10" s="6" customFormat="1" ht="32.1" customHeight="1">
      <c r="A659" s="13"/>
      <c r="B659" s="296"/>
      <c r="C659" s="297"/>
      <c r="D659" s="298"/>
      <c r="E659" s="299">
        <f t="shared" si="31"/>
        <v>0</v>
      </c>
      <c r="F659" s="300"/>
      <c r="G659" s="299">
        <f t="shared" ref="G659:G722" si="32">E659*F659</f>
        <v>0</v>
      </c>
      <c r="H659" s="301">
        <v>0</v>
      </c>
      <c r="I659" s="302">
        <v>0</v>
      </c>
      <c r="J659" s="151">
        <f t="shared" ref="J659:J722" si="33">E659*(1-H659)*F659*(1-I659)</f>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si="31"/>
        <v>0</v>
      </c>
      <c r="F670" s="300"/>
      <c r="G670" s="299">
        <f t="shared" si="32"/>
        <v>0</v>
      </c>
      <c r="H670" s="301">
        <v>0</v>
      </c>
      <c r="I670" s="302">
        <v>0</v>
      </c>
      <c r="J670" s="151">
        <f t="shared" si="33"/>
        <v>0</v>
      </c>
    </row>
    <row r="671" spans="1:10" s="6" customFormat="1" ht="32.1" customHeight="1">
      <c r="A671" s="13"/>
      <c r="B671" s="296"/>
      <c r="C671" s="297"/>
      <c r="D671" s="298"/>
      <c r="E671" s="299">
        <f t="shared" si="31"/>
        <v>0</v>
      </c>
      <c r="F671" s="300"/>
      <c r="G671" s="299">
        <f t="shared" si="32"/>
        <v>0</v>
      </c>
      <c r="H671" s="301">
        <v>0</v>
      </c>
      <c r="I671" s="302">
        <v>0</v>
      </c>
      <c r="J671" s="151">
        <f t="shared" si="33"/>
        <v>0</v>
      </c>
    </row>
    <row r="672" spans="1:10" s="6" customFormat="1" ht="32.1" customHeight="1">
      <c r="A672" s="13"/>
      <c r="B672" s="296"/>
      <c r="C672" s="297"/>
      <c r="D672" s="298"/>
      <c r="E672" s="299">
        <f t="shared" ref="E672:E735" si="34">C672*D672/10</f>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si="32"/>
        <v>0</v>
      </c>
      <c r="H721" s="301">
        <v>0</v>
      </c>
      <c r="I721" s="302">
        <v>0</v>
      </c>
      <c r="J721" s="151">
        <f t="shared" si="33"/>
        <v>0</v>
      </c>
    </row>
    <row r="722" spans="1:10" s="6" customFormat="1" ht="32.1" customHeight="1">
      <c r="A722" s="13"/>
      <c r="B722" s="296"/>
      <c r="C722" s="297"/>
      <c r="D722" s="298"/>
      <c r="E722" s="299">
        <f t="shared" si="34"/>
        <v>0</v>
      </c>
      <c r="F722" s="300"/>
      <c r="G722" s="299">
        <f t="shared" si="32"/>
        <v>0</v>
      </c>
      <c r="H722" s="301">
        <v>0</v>
      </c>
      <c r="I722" s="302">
        <v>0</v>
      </c>
      <c r="J722" s="151">
        <f t="shared" si="33"/>
        <v>0</v>
      </c>
    </row>
    <row r="723" spans="1:10" s="6" customFormat="1" ht="32.1" customHeight="1">
      <c r="A723" s="13"/>
      <c r="B723" s="296"/>
      <c r="C723" s="297"/>
      <c r="D723" s="298"/>
      <c r="E723" s="299">
        <f t="shared" si="34"/>
        <v>0</v>
      </c>
      <c r="F723" s="300"/>
      <c r="G723" s="299">
        <f t="shared" ref="G723:G786" si="35">E723*F723</f>
        <v>0</v>
      </c>
      <c r="H723" s="301">
        <v>0</v>
      </c>
      <c r="I723" s="302">
        <v>0</v>
      </c>
      <c r="J723" s="151">
        <f t="shared" ref="J723:J786" si="36">E723*(1-H723)*F723*(1-I723)</f>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si="34"/>
        <v>0</v>
      </c>
      <c r="F734" s="300"/>
      <c r="G734" s="299">
        <f t="shared" si="35"/>
        <v>0</v>
      </c>
      <c r="H734" s="301">
        <v>0</v>
      </c>
      <c r="I734" s="302">
        <v>0</v>
      </c>
      <c r="J734" s="151">
        <f t="shared" si="36"/>
        <v>0</v>
      </c>
    </row>
    <row r="735" spans="1:10" s="6" customFormat="1" ht="32.1" customHeight="1">
      <c r="A735" s="13"/>
      <c r="B735" s="296"/>
      <c r="C735" s="297"/>
      <c r="D735" s="298"/>
      <c r="E735" s="299">
        <f t="shared" si="34"/>
        <v>0</v>
      </c>
      <c r="F735" s="300"/>
      <c r="G735" s="299">
        <f t="shared" si="35"/>
        <v>0</v>
      </c>
      <c r="H735" s="301">
        <v>0</v>
      </c>
      <c r="I735" s="302">
        <v>0</v>
      </c>
      <c r="J735" s="151">
        <f t="shared" si="36"/>
        <v>0</v>
      </c>
    </row>
    <row r="736" spans="1:10" s="6" customFormat="1" ht="32.1" customHeight="1">
      <c r="A736" s="13"/>
      <c r="B736" s="296"/>
      <c r="C736" s="297"/>
      <c r="D736" s="298"/>
      <c r="E736" s="299">
        <f t="shared" ref="E736:E799" si="37">C736*D736/10</f>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si="35"/>
        <v>0</v>
      </c>
      <c r="H785" s="301">
        <v>0</v>
      </c>
      <c r="I785" s="302">
        <v>0</v>
      </c>
      <c r="J785" s="151">
        <f t="shared" si="36"/>
        <v>0</v>
      </c>
    </row>
    <row r="786" spans="1:10" s="6" customFormat="1" ht="32.1" customHeight="1">
      <c r="A786" s="13"/>
      <c r="B786" s="296"/>
      <c r="C786" s="297"/>
      <c r="D786" s="298"/>
      <c r="E786" s="299">
        <f t="shared" si="37"/>
        <v>0</v>
      </c>
      <c r="F786" s="300"/>
      <c r="G786" s="299">
        <f t="shared" si="35"/>
        <v>0</v>
      </c>
      <c r="H786" s="301">
        <v>0</v>
      </c>
      <c r="I786" s="302">
        <v>0</v>
      </c>
      <c r="J786" s="151">
        <f t="shared" si="36"/>
        <v>0</v>
      </c>
    </row>
    <row r="787" spans="1:10" s="6" customFormat="1" ht="32.1" customHeight="1">
      <c r="A787" s="13"/>
      <c r="B787" s="296"/>
      <c r="C787" s="297"/>
      <c r="D787" s="298"/>
      <c r="E787" s="299">
        <f t="shared" si="37"/>
        <v>0</v>
      </c>
      <c r="F787" s="300"/>
      <c r="G787" s="299">
        <f t="shared" ref="G787:G850" si="38">E787*F787</f>
        <v>0</v>
      </c>
      <c r="H787" s="301">
        <v>0</v>
      </c>
      <c r="I787" s="302">
        <v>0</v>
      </c>
      <c r="J787" s="151">
        <f t="shared" ref="J787:J850" si="39">E787*(1-H787)*F787*(1-I787)</f>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si="37"/>
        <v>0</v>
      </c>
      <c r="F798" s="300"/>
      <c r="G798" s="299">
        <f t="shared" si="38"/>
        <v>0</v>
      </c>
      <c r="H798" s="301">
        <v>0</v>
      </c>
      <c r="I798" s="302">
        <v>0</v>
      </c>
      <c r="J798" s="151">
        <f t="shared" si="39"/>
        <v>0</v>
      </c>
    </row>
    <row r="799" spans="1:10" s="6" customFormat="1" ht="32.1" customHeight="1">
      <c r="A799" s="13"/>
      <c r="B799" s="296"/>
      <c r="C799" s="297"/>
      <c r="D799" s="298"/>
      <c r="E799" s="299">
        <f t="shared" si="37"/>
        <v>0</v>
      </c>
      <c r="F799" s="300"/>
      <c r="G799" s="299">
        <f t="shared" si="38"/>
        <v>0</v>
      </c>
      <c r="H799" s="301">
        <v>0</v>
      </c>
      <c r="I799" s="302">
        <v>0</v>
      </c>
      <c r="J799" s="151">
        <f t="shared" si="39"/>
        <v>0</v>
      </c>
    </row>
    <row r="800" spans="1:10" s="6" customFormat="1" ht="32.1" customHeight="1">
      <c r="A800" s="13"/>
      <c r="B800" s="296"/>
      <c r="C800" s="297"/>
      <c r="D800" s="298"/>
      <c r="E800" s="299">
        <f t="shared" ref="E800:E863" si="40">C800*D800/10</f>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si="38"/>
        <v>0</v>
      </c>
      <c r="H849" s="301">
        <v>0</v>
      </c>
      <c r="I849" s="302">
        <v>0</v>
      </c>
      <c r="J849" s="151">
        <f t="shared" si="39"/>
        <v>0</v>
      </c>
    </row>
    <row r="850" spans="1:10" s="6" customFormat="1" ht="32.1" customHeight="1">
      <c r="A850" s="13"/>
      <c r="B850" s="296"/>
      <c r="C850" s="297"/>
      <c r="D850" s="298"/>
      <c r="E850" s="299">
        <f t="shared" si="40"/>
        <v>0</v>
      </c>
      <c r="F850" s="300"/>
      <c r="G850" s="299">
        <f t="shared" si="38"/>
        <v>0</v>
      </c>
      <c r="H850" s="301">
        <v>0</v>
      </c>
      <c r="I850" s="302">
        <v>0</v>
      </c>
      <c r="J850" s="151">
        <f t="shared" si="39"/>
        <v>0</v>
      </c>
    </row>
    <row r="851" spans="1:10" s="6" customFormat="1" ht="32.1" customHeight="1">
      <c r="A851" s="13"/>
      <c r="B851" s="296"/>
      <c r="C851" s="297"/>
      <c r="D851" s="298"/>
      <c r="E851" s="299">
        <f t="shared" si="40"/>
        <v>0</v>
      </c>
      <c r="F851" s="300"/>
      <c r="G851" s="299">
        <f t="shared" ref="G851:G914" si="41">E851*F851</f>
        <v>0</v>
      </c>
      <c r="H851" s="301">
        <v>0</v>
      </c>
      <c r="I851" s="302">
        <v>0</v>
      </c>
      <c r="J851" s="151">
        <f t="shared" ref="J851:J914" si="42">E851*(1-H851)*F851*(1-I851)</f>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si="40"/>
        <v>0</v>
      </c>
      <c r="F862" s="300"/>
      <c r="G862" s="299">
        <f t="shared" si="41"/>
        <v>0</v>
      </c>
      <c r="H862" s="301">
        <v>0</v>
      </c>
      <c r="I862" s="302">
        <v>0</v>
      </c>
      <c r="J862" s="151">
        <f t="shared" si="42"/>
        <v>0</v>
      </c>
    </row>
    <row r="863" spans="1:10" s="6" customFormat="1" ht="32.1" customHeight="1">
      <c r="A863" s="13"/>
      <c r="B863" s="296"/>
      <c r="C863" s="297"/>
      <c r="D863" s="298"/>
      <c r="E863" s="299">
        <f t="shared" si="40"/>
        <v>0</v>
      </c>
      <c r="F863" s="300"/>
      <c r="G863" s="299">
        <f t="shared" si="41"/>
        <v>0</v>
      </c>
      <c r="H863" s="301">
        <v>0</v>
      </c>
      <c r="I863" s="302">
        <v>0</v>
      </c>
      <c r="J863" s="151">
        <f t="shared" si="42"/>
        <v>0</v>
      </c>
    </row>
    <row r="864" spans="1:10" s="6" customFormat="1" ht="32.1" customHeight="1">
      <c r="A864" s="13"/>
      <c r="B864" s="296"/>
      <c r="C864" s="297"/>
      <c r="D864" s="298"/>
      <c r="E864" s="299">
        <f t="shared" ref="E864:E927" si="43">C864*D864/10</f>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si="41"/>
        <v>0</v>
      </c>
      <c r="H913" s="301">
        <v>0</v>
      </c>
      <c r="I913" s="302">
        <v>0</v>
      </c>
      <c r="J913" s="151">
        <f t="shared" si="42"/>
        <v>0</v>
      </c>
    </row>
    <row r="914" spans="1:10" s="6" customFormat="1" ht="32.1" customHeight="1">
      <c r="A914" s="13"/>
      <c r="B914" s="296"/>
      <c r="C914" s="297"/>
      <c r="D914" s="298"/>
      <c r="E914" s="299">
        <f t="shared" si="43"/>
        <v>0</v>
      </c>
      <c r="F914" s="300"/>
      <c r="G914" s="299">
        <f t="shared" si="41"/>
        <v>0</v>
      </c>
      <c r="H914" s="301">
        <v>0</v>
      </c>
      <c r="I914" s="302">
        <v>0</v>
      </c>
      <c r="J914" s="151">
        <f t="shared" si="42"/>
        <v>0</v>
      </c>
    </row>
    <row r="915" spans="1:10" s="6" customFormat="1" ht="32.1" customHeight="1">
      <c r="A915" s="13"/>
      <c r="B915" s="296"/>
      <c r="C915" s="297"/>
      <c r="D915" s="298"/>
      <c r="E915" s="299">
        <f t="shared" si="43"/>
        <v>0</v>
      </c>
      <c r="F915" s="300"/>
      <c r="G915" s="299">
        <f t="shared" ref="G915:G978" si="44">E915*F915</f>
        <v>0</v>
      </c>
      <c r="H915" s="301">
        <v>0</v>
      </c>
      <c r="I915" s="302">
        <v>0</v>
      </c>
      <c r="J915" s="151">
        <f t="shared" ref="J915:J978" si="45">E915*(1-H915)*F915*(1-I915)</f>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si="43"/>
        <v>0</v>
      </c>
      <c r="F926" s="300"/>
      <c r="G926" s="299">
        <f t="shared" si="44"/>
        <v>0</v>
      </c>
      <c r="H926" s="301">
        <v>0</v>
      </c>
      <c r="I926" s="302">
        <v>0</v>
      </c>
      <c r="J926" s="151">
        <f t="shared" si="45"/>
        <v>0</v>
      </c>
    </row>
    <row r="927" spans="1:10" s="6" customFormat="1" ht="32.1" customHeight="1">
      <c r="A927" s="13"/>
      <c r="B927" s="296"/>
      <c r="C927" s="297"/>
      <c r="D927" s="298"/>
      <c r="E927" s="299">
        <f t="shared" si="43"/>
        <v>0</v>
      </c>
      <c r="F927" s="300"/>
      <c r="G927" s="299">
        <f t="shared" si="44"/>
        <v>0</v>
      </c>
      <c r="H927" s="301">
        <v>0</v>
      </c>
      <c r="I927" s="302">
        <v>0</v>
      </c>
      <c r="J927" s="151">
        <f t="shared" si="45"/>
        <v>0</v>
      </c>
    </row>
    <row r="928" spans="1:10" s="6" customFormat="1" ht="32.1" customHeight="1">
      <c r="A928" s="13"/>
      <c r="B928" s="296"/>
      <c r="C928" s="297"/>
      <c r="D928" s="298"/>
      <c r="E928" s="299">
        <f t="shared" ref="E928:E991" si="46">C928*D928/10</f>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si="44"/>
        <v>0</v>
      </c>
      <c r="H977" s="301">
        <v>0</v>
      </c>
      <c r="I977" s="302">
        <v>0</v>
      </c>
      <c r="J977" s="151">
        <f t="shared" si="45"/>
        <v>0</v>
      </c>
    </row>
    <row r="978" spans="1:10" s="6" customFormat="1" ht="32.1" customHeight="1">
      <c r="A978" s="13"/>
      <c r="B978" s="296"/>
      <c r="C978" s="297"/>
      <c r="D978" s="298"/>
      <c r="E978" s="299">
        <f t="shared" si="46"/>
        <v>0</v>
      </c>
      <c r="F978" s="300"/>
      <c r="G978" s="299">
        <f t="shared" si="44"/>
        <v>0</v>
      </c>
      <c r="H978" s="301">
        <v>0</v>
      </c>
      <c r="I978" s="302">
        <v>0</v>
      </c>
      <c r="J978" s="151">
        <f t="shared" si="45"/>
        <v>0</v>
      </c>
    </row>
    <row r="979" spans="1:10" s="6" customFormat="1" ht="32.1" customHeight="1">
      <c r="A979" s="13"/>
      <c r="B979" s="296"/>
      <c r="C979" s="297"/>
      <c r="D979" s="298"/>
      <c r="E979" s="299">
        <f t="shared" si="46"/>
        <v>0</v>
      </c>
      <c r="F979" s="300"/>
      <c r="G979" s="299">
        <f t="shared" ref="G979:G1017" si="47">E979*F979</f>
        <v>0</v>
      </c>
      <c r="H979" s="301">
        <v>0</v>
      </c>
      <c r="I979" s="302">
        <v>0</v>
      </c>
      <c r="J979" s="151">
        <f t="shared" ref="J979:J1017" si="48">E979*(1-H979)*F979*(1-I979)</f>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si="46"/>
        <v>0</v>
      </c>
      <c r="F990" s="300"/>
      <c r="G990" s="299">
        <f t="shared" si="47"/>
        <v>0</v>
      </c>
      <c r="H990" s="301">
        <v>0</v>
      </c>
      <c r="I990" s="302">
        <v>0</v>
      </c>
      <c r="J990" s="151">
        <f t="shared" si="48"/>
        <v>0</v>
      </c>
    </row>
    <row r="991" spans="1:10" s="6" customFormat="1" ht="32.1" customHeight="1">
      <c r="A991" s="13"/>
      <c r="B991" s="296"/>
      <c r="C991" s="297"/>
      <c r="D991" s="298"/>
      <c r="E991" s="299">
        <f t="shared" si="46"/>
        <v>0</v>
      </c>
      <c r="F991" s="300"/>
      <c r="G991" s="299">
        <f t="shared" si="47"/>
        <v>0</v>
      </c>
      <c r="H991" s="301">
        <v>0</v>
      </c>
      <c r="I991" s="302">
        <v>0</v>
      </c>
      <c r="J991" s="151">
        <f t="shared" si="48"/>
        <v>0</v>
      </c>
    </row>
    <row r="992" spans="1:10" s="6" customFormat="1" ht="32.1" customHeight="1">
      <c r="A992" s="13"/>
      <c r="B992" s="296"/>
      <c r="C992" s="297"/>
      <c r="D992" s="298"/>
      <c r="E992" s="299">
        <f t="shared" ref="E992:E1017" si="49">C992*D992/10</f>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c r="A1015" s="13"/>
      <c r="B1015" s="296"/>
      <c r="C1015" s="297"/>
      <c r="D1015" s="298"/>
      <c r="E1015" s="299">
        <f t="shared" si="49"/>
        <v>0</v>
      </c>
      <c r="F1015" s="300"/>
      <c r="G1015" s="299">
        <f t="shared" si="47"/>
        <v>0</v>
      </c>
      <c r="H1015" s="301">
        <v>0</v>
      </c>
      <c r="I1015" s="302">
        <v>0</v>
      </c>
      <c r="J1015" s="151">
        <f t="shared" si="48"/>
        <v>0</v>
      </c>
    </row>
    <row r="1016" spans="1:10" s="6" customFormat="1" ht="32.1" customHeight="1">
      <c r="A1016" s="13"/>
      <c r="B1016" s="296"/>
      <c r="C1016" s="297"/>
      <c r="D1016" s="298"/>
      <c r="E1016" s="299">
        <f t="shared" si="49"/>
        <v>0</v>
      </c>
      <c r="F1016" s="300"/>
      <c r="G1016" s="299">
        <f t="shared" si="47"/>
        <v>0</v>
      </c>
      <c r="H1016" s="301">
        <v>0</v>
      </c>
      <c r="I1016" s="302">
        <v>0</v>
      </c>
      <c r="J1016" s="151">
        <f t="shared" si="48"/>
        <v>0</v>
      </c>
    </row>
    <row r="1017" spans="1:10" s="6" customFormat="1" ht="32.1" customHeight="1" thickBot="1">
      <c r="A1017" s="13"/>
      <c r="B1017" s="148"/>
      <c r="C1017" s="186"/>
      <c r="D1017" s="137"/>
      <c r="E1017" s="138">
        <f t="shared" si="49"/>
        <v>0</v>
      </c>
      <c r="F1017" s="139"/>
      <c r="G1017" s="138">
        <f t="shared" si="47"/>
        <v>0</v>
      </c>
      <c r="H1017" s="152">
        <v>0</v>
      </c>
      <c r="I1017" s="112">
        <v>0</v>
      </c>
      <c r="J1017" s="153">
        <f t="shared" si="48"/>
        <v>0</v>
      </c>
    </row>
    <row r="1018" spans="1:10" s="6" customFormat="1" ht="3.75" customHeight="1">
      <c r="A1018" s="13"/>
      <c r="B1018" s="62"/>
      <c r="D1018" s="16"/>
      <c r="E1018" s="17"/>
      <c r="F1018" s="17"/>
    </row>
  </sheetData>
  <sheetProtection sheet="1" objects="1" scenarios="1"/>
  <mergeCells count="11">
    <mergeCell ref="B10:B11"/>
    <mergeCell ref="C16:J16"/>
    <mergeCell ref="H10:J10"/>
    <mergeCell ref="C10:E10"/>
    <mergeCell ref="B16:B17"/>
    <mergeCell ref="F10:G10"/>
    <mergeCell ref="C11:C13"/>
    <mergeCell ref="D11:D13"/>
    <mergeCell ref="E11:E13"/>
    <mergeCell ref="F11:F13"/>
    <mergeCell ref="G11:G13"/>
  </mergeCells>
  <phoneticPr fontId="7"/>
  <dataValidations count="1">
    <dataValidation type="decimal" operator="lessThanOrEqual" allowBlank="1" showInputMessage="1" showErrorMessage="1" sqref="H18:I1017">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289</v>
      </c>
      <c r="C2" s="2"/>
      <c r="D2" s="2"/>
      <c r="E2" s="2"/>
      <c r="H2" s="2"/>
    </row>
    <row r="3" spans="2:8">
      <c r="B3" s="2"/>
      <c r="C3" s="2"/>
      <c r="D3" s="2"/>
      <c r="E3" s="2"/>
      <c r="H3" s="2"/>
    </row>
    <row r="4" spans="2:8" ht="15.75" customHeight="1">
      <c r="B4" s="251" t="s">
        <v>237</v>
      </c>
      <c r="C4" s="2"/>
      <c r="D4" s="2"/>
      <c r="E4" s="2"/>
      <c r="H4" s="2"/>
    </row>
    <row r="5" spans="2:8" ht="15.75" customHeight="1" thickBot="1">
      <c r="B5" s="2" t="s">
        <v>238</v>
      </c>
      <c r="C5" s="2"/>
      <c r="D5" s="2"/>
      <c r="E5" s="2"/>
      <c r="H5" s="2"/>
    </row>
    <row r="6" spans="2:8" ht="30" customHeight="1" thickBot="1">
      <c r="B6" s="261">
        <f>'パターン3-1-1'!G17</f>
        <v>0</v>
      </c>
      <c r="C6" s="101" t="s">
        <v>8</v>
      </c>
      <c r="D6" s="2"/>
      <c r="E6" s="2"/>
      <c r="H6" s="2"/>
    </row>
    <row r="7" spans="2:8" ht="15.75" customHeight="1">
      <c r="B7" s="101"/>
      <c r="C7" s="2"/>
      <c r="D7" s="2"/>
      <c r="E7" s="2"/>
      <c r="H7" s="2"/>
    </row>
    <row r="8" spans="2:8">
      <c r="B8" s="2" t="s">
        <v>204</v>
      </c>
      <c r="C8" s="2"/>
      <c r="D8" s="3" t="s">
        <v>64</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205</v>
      </c>
      <c r="C12" s="2"/>
      <c r="D12" s="2"/>
      <c r="E12" s="2"/>
      <c r="H12" s="2"/>
    </row>
    <row r="13" spans="2:8" ht="15.75" customHeight="1" thickBot="1">
      <c r="B13" s="2" t="s">
        <v>239</v>
      </c>
      <c r="C13" s="2"/>
      <c r="D13" s="2"/>
      <c r="E13" s="2"/>
      <c r="H13" s="2"/>
    </row>
    <row r="14" spans="2:8" ht="30" customHeight="1" thickBot="1">
      <c r="B14" s="261">
        <f>'パターン3-1-1'!J17</f>
        <v>0</v>
      </c>
      <c r="C14" s="101" t="s">
        <v>8</v>
      </c>
      <c r="D14" s="108"/>
      <c r="E14" s="2"/>
      <c r="H14" s="2"/>
    </row>
    <row r="15" spans="2:8" ht="15.75" customHeight="1">
      <c r="B15" s="101"/>
      <c r="C15" s="2"/>
      <c r="D15" s="2"/>
      <c r="E15" s="2"/>
      <c r="H15" s="2"/>
    </row>
    <row r="16" spans="2:8">
      <c r="B16" s="2" t="s">
        <v>207</v>
      </c>
      <c r="C16" s="102"/>
      <c r="D16" s="3" t="s">
        <v>34</v>
      </c>
      <c r="E16" s="4"/>
      <c r="H16" s="2"/>
    </row>
    <row r="17" spans="2:8" ht="32.25" customHeight="1" thickBot="1">
      <c r="B17" s="203" t="s">
        <v>101</v>
      </c>
      <c r="C17" s="203" t="s">
        <v>102</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3"/>
      <c r="C19" s="233"/>
      <c r="D19" s="233"/>
      <c r="E19" s="4"/>
      <c r="H19" s="2"/>
    </row>
    <row r="20" spans="2:8" ht="25.5" customHeight="1">
      <c r="B20" s="233"/>
      <c r="C20" s="233"/>
      <c r="D20" s="233"/>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77"/>
  <sheetViews>
    <sheetView showGridLines="0" zoomScale="75" zoomScaleNormal="75"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20"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249</v>
      </c>
      <c r="D2" s="8"/>
      <c r="E2" s="8"/>
      <c r="F2" s="8"/>
      <c r="G2" s="8"/>
      <c r="H2" s="8"/>
      <c r="I2" s="5"/>
      <c r="L2" s="5" t="s">
        <v>244</v>
      </c>
      <c r="M2" s="5"/>
      <c r="N2" s="8"/>
      <c r="O2" s="8"/>
      <c r="P2" s="8"/>
      <c r="Q2" s="8"/>
      <c r="R2" s="8"/>
      <c r="S2" s="8"/>
      <c r="T2" s="5" t="s">
        <v>186</v>
      </c>
    </row>
    <row r="3" spans="1:20" ht="15.75" customHeight="1">
      <c r="B3" s="8"/>
      <c r="D3" s="8"/>
      <c r="E3" s="8"/>
      <c r="F3" s="8"/>
      <c r="G3" s="8"/>
      <c r="H3" s="8"/>
      <c r="I3" s="8"/>
      <c r="L3" s="5" t="s">
        <v>288</v>
      </c>
      <c r="M3" s="8"/>
      <c r="N3" s="8"/>
      <c r="O3" s="8"/>
      <c r="P3" s="8"/>
      <c r="Q3" s="8"/>
      <c r="R3" s="8"/>
      <c r="S3" s="8"/>
      <c r="T3" s="5" t="s">
        <v>187</v>
      </c>
    </row>
    <row r="4" spans="1:20" ht="15.75" customHeight="1">
      <c r="A4" s="9"/>
      <c r="B4" s="254" t="s">
        <v>251</v>
      </c>
      <c r="I4" s="5"/>
      <c r="L4" s="5" t="s">
        <v>166</v>
      </c>
      <c r="M4" s="5"/>
      <c r="P4" s="5"/>
    </row>
    <row r="5" spans="1:20" ht="15.75" customHeight="1">
      <c r="A5" s="9"/>
      <c r="B5" s="10" t="s">
        <v>322</v>
      </c>
      <c r="I5" s="5"/>
      <c r="M5" s="5"/>
      <c r="P5" s="5"/>
    </row>
    <row r="6" spans="1:20" ht="16.5" thickBot="1">
      <c r="A6" s="10"/>
      <c r="B6" s="10" t="s">
        <v>323</v>
      </c>
      <c r="C6" s="172"/>
      <c r="D6" s="10"/>
      <c r="E6" s="10"/>
      <c r="F6" s="10"/>
      <c r="G6" s="10"/>
      <c r="H6" s="10"/>
      <c r="I6" s="8"/>
      <c r="M6" s="10"/>
      <c r="N6" s="10"/>
      <c r="O6" s="10"/>
      <c r="P6" s="10"/>
      <c r="Q6" s="10"/>
      <c r="R6" s="10"/>
      <c r="S6" s="10"/>
    </row>
    <row r="7" spans="1:20" s="12" customFormat="1" ht="30" customHeight="1">
      <c r="A7" s="11"/>
      <c r="B7" s="400" t="s">
        <v>0</v>
      </c>
      <c r="C7" s="418" t="s">
        <v>24</v>
      </c>
      <c r="D7" s="418" t="s">
        <v>185</v>
      </c>
      <c r="E7" s="418" t="s">
        <v>145</v>
      </c>
      <c r="F7" s="418" t="s">
        <v>146</v>
      </c>
      <c r="G7" s="418" t="s">
        <v>252</v>
      </c>
      <c r="H7" s="418" t="s">
        <v>147</v>
      </c>
      <c r="I7" s="423" t="s">
        <v>148</v>
      </c>
      <c r="L7" s="257" t="s">
        <v>168</v>
      </c>
      <c r="M7" s="264"/>
      <c r="N7" s="265"/>
      <c r="O7" s="259" t="s">
        <v>167</v>
      </c>
      <c r="P7" s="265"/>
      <c r="Q7" s="259" t="s">
        <v>167</v>
      </c>
      <c r="R7" s="259" t="s">
        <v>167</v>
      </c>
      <c r="S7" s="266"/>
    </row>
    <row r="8" spans="1:20" s="12" customFormat="1" ht="81" customHeight="1">
      <c r="A8" s="11"/>
      <c r="B8" s="401"/>
      <c r="C8" s="419"/>
      <c r="D8" s="419"/>
      <c r="E8" s="419"/>
      <c r="F8" s="419"/>
      <c r="G8" s="419"/>
      <c r="H8" s="419"/>
      <c r="I8" s="424"/>
      <c r="L8" s="410" t="s">
        <v>121</v>
      </c>
      <c r="M8" s="414" t="s">
        <v>0</v>
      </c>
      <c r="N8" s="419" t="s">
        <v>24</v>
      </c>
      <c r="O8" s="419" t="s">
        <v>157</v>
      </c>
      <c r="P8" s="419" t="s">
        <v>158</v>
      </c>
      <c r="Q8" s="419" t="s">
        <v>160</v>
      </c>
      <c r="R8" s="419" t="s">
        <v>159</v>
      </c>
      <c r="S8" s="424" t="s">
        <v>126</v>
      </c>
    </row>
    <row r="9" spans="1:20" s="12" customFormat="1" ht="19.5" customHeight="1">
      <c r="A9" s="11"/>
      <c r="B9" s="401"/>
      <c r="C9" s="180"/>
      <c r="D9" s="180" t="s">
        <v>28</v>
      </c>
      <c r="E9" s="180" t="s">
        <v>3</v>
      </c>
      <c r="F9" s="180" t="s">
        <v>9</v>
      </c>
      <c r="G9" s="70"/>
      <c r="H9" s="70" t="s">
        <v>3</v>
      </c>
      <c r="I9" s="181" t="s">
        <v>9</v>
      </c>
      <c r="L9" s="410"/>
      <c r="M9" s="414"/>
      <c r="N9" s="419"/>
      <c r="O9" s="419"/>
      <c r="P9" s="419"/>
      <c r="Q9" s="419"/>
      <c r="R9" s="419"/>
      <c r="S9" s="424"/>
    </row>
    <row r="10" spans="1:20" s="12" customFormat="1" ht="20.100000000000001" customHeight="1">
      <c r="A10" s="11"/>
      <c r="B10" s="416"/>
      <c r="C10" s="420" t="s">
        <v>117</v>
      </c>
      <c r="D10" s="421"/>
      <c r="E10" s="421"/>
      <c r="F10" s="421"/>
      <c r="G10" s="421"/>
      <c r="H10" s="421"/>
      <c r="I10" s="422"/>
      <c r="L10" s="410"/>
      <c r="M10" s="414"/>
      <c r="N10" s="419"/>
      <c r="O10" s="419"/>
      <c r="P10" s="419"/>
      <c r="Q10" s="419"/>
      <c r="R10" s="419"/>
      <c r="S10" s="424"/>
    </row>
    <row r="11" spans="1:20" s="55" customFormat="1" ht="30" customHeight="1" thickBot="1">
      <c r="A11" s="53"/>
      <c r="B11" s="417"/>
      <c r="C11" s="173"/>
      <c r="D11" s="65"/>
      <c r="E11" s="136"/>
      <c r="F11" s="208">
        <f>SUM(F12:F63)</f>
        <v>0</v>
      </c>
      <c r="G11" s="136"/>
      <c r="H11" s="136"/>
      <c r="I11" s="209">
        <f>SUM(I12:I63)</f>
        <v>0</v>
      </c>
      <c r="J11" s="54"/>
      <c r="K11" s="54"/>
      <c r="L11" s="411"/>
      <c r="M11" s="415"/>
      <c r="N11" s="239"/>
      <c r="O11" s="238" t="s">
        <v>191</v>
      </c>
      <c r="P11" s="239"/>
      <c r="Q11" s="238" t="s">
        <v>13</v>
      </c>
      <c r="R11" s="239"/>
      <c r="S11" s="272"/>
    </row>
    <row r="12" spans="1:20" s="6" customFormat="1" ht="38.25" customHeight="1" thickTop="1">
      <c r="A12" s="13"/>
      <c r="B12" s="303" t="str">
        <f>M12</f>
        <v>水稲（うるち）</v>
      </c>
      <c r="C12" s="304" t="str">
        <f>N12</f>
        <v>農作物共済</v>
      </c>
      <c r="D12" s="305"/>
      <c r="E12" s="306">
        <f t="shared" ref="E12:E18" si="0">O12*D12/10</f>
        <v>0</v>
      </c>
      <c r="F12" s="307">
        <f t="shared" ref="F12:F18" si="1">E12*P12*Q12*R12*(1-S12)</f>
        <v>0</v>
      </c>
      <c r="G12" s="295">
        <v>0</v>
      </c>
      <c r="H12" s="308">
        <f>E12*(1-G12)</f>
        <v>0</v>
      </c>
      <c r="I12" s="309">
        <f t="shared" ref="I12:I18" si="2">IF((E12*P12-H12)*Q12&lt;0,0,(E12*P12-H12)*Q12)</f>
        <v>0</v>
      </c>
      <c r="L12" s="156" t="s">
        <v>122</v>
      </c>
      <c r="M12" s="157" t="s">
        <v>27</v>
      </c>
      <c r="N12" s="164" t="s">
        <v>120</v>
      </c>
      <c r="O12" s="165">
        <v>461</v>
      </c>
      <c r="P12" s="166">
        <v>0.7</v>
      </c>
      <c r="Q12" s="118">
        <v>197</v>
      </c>
      <c r="R12" s="362">
        <v>6.1000000000000004E-3</v>
      </c>
      <c r="S12" s="167">
        <v>0.5</v>
      </c>
    </row>
    <row r="13" spans="1:20" s="6" customFormat="1" ht="38.25" customHeight="1">
      <c r="A13" s="13"/>
      <c r="B13" s="310" t="str">
        <f t="shared" ref="B13:B28" si="3">M13</f>
        <v>小麦</v>
      </c>
      <c r="C13" s="311" t="str">
        <f t="shared" ref="C13:C28" si="4">N13</f>
        <v>農作物共済</v>
      </c>
      <c r="D13" s="312"/>
      <c r="E13" s="313">
        <f t="shared" si="0"/>
        <v>0</v>
      </c>
      <c r="F13" s="314">
        <f t="shared" si="1"/>
        <v>0</v>
      </c>
      <c r="G13" s="302">
        <v>0</v>
      </c>
      <c r="H13" s="315">
        <f t="shared" ref="H13:H28" si="5">E13*(1-G13)</f>
        <v>0</v>
      </c>
      <c r="I13" s="316">
        <f t="shared" si="2"/>
        <v>0</v>
      </c>
      <c r="L13" s="158" t="s">
        <v>122</v>
      </c>
      <c r="M13" s="159" t="s">
        <v>356</v>
      </c>
      <c r="N13" s="168" t="s">
        <v>120</v>
      </c>
      <c r="O13" s="115">
        <v>333</v>
      </c>
      <c r="P13" s="113">
        <v>0.9</v>
      </c>
      <c r="Q13" s="119">
        <v>138</v>
      </c>
      <c r="R13" s="242">
        <v>6.028E-2</v>
      </c>
      <c r="S13" s="169">
        <v>0.52500000000000002</v>
      </c>
    </row>
    <row r="14" spans="1:20" s="6" customFormat="1" ht="38.25" customHeight="1">
      <c r="A14" s="13"/>
      <c r="B14" s="310" t="str">
        <f t="shared" si="3"/>
        <v>小麦(パン麺)</v>
      </c>
      <c r="C14" s="311" t="str">
        <f t="shared" si="4"/>
        <v>農作物共済</v>
      </c>
      <c r="D14" s="312"/>
      <c r="E14" s="313">
        <f t="shared" si="0"/>
        <v>0</v>
      </c>
      <c r="F14" s="314">
        <f t="shared" si="1"/>
        <v>0</v>
      </c>
      <c r="G14" s="302">
        <v>0</v>
      </c>
      <c r="H14" s="315">
        <f t="shared" si="5"/>
        <v>0</v>
      </c>
      <c r="I14" s="316">
        <f t="shared" si="2"/>
        <v>0</v>
      </c>
      <c r="L14" s="158" t="s">
        <v>122</v>
      </c>
      <c r="M14" s="159" t="s">
        <v>357</v>
      </c>
      <c r="N14" s="168" t="s">
        <v>120</v>
      </c>
      <c r="O14" s="115">
        <v>333</v>
      </c>
      <c r="P14" s="113">
        <v>0.9</v>
      </c>
      <c r="Q14" s="119">
        <v>177</v>
      </c>
      <c r="R14" s="243">
        <v>6.028E-2</v>
      </c>
      <c r="S14" s="169">
        <v>0.52500000000000002</v>
      </c>
    </row>
    <row r="15" spans="1:20" s="6" customFormat="1" ht="38.25" customHeight="1">
      <c r="A15" s="13"/>
      <c r="B15" s="310" t="str">
        <f t="shared" si="3"/>
        <v>二条大麦</v>
      </c>
      <c r="C15" s="311" t="str">
        <f t="shared" si="4"/>
        <v>農作物共済</v>
      </c>
      <c r="D15" s="312"/>
      <c r="E15" s="313">
        <f t="shared" si="0"/>
        <v>0</v>
      </c>
      <c r="F15" s="314">
        <f t="shared" si="1"/>
        <v>0</v>
      </c>
      <c r="G15" s="302">
        <v>0</v>
      </c>
      <c r="H15" s="315">
        <f t="shared" si="5"/>
        <v>0</v>
      </c>
      <c r="I15" s="316">
        <f t="shared" si="2"/>
        <v>0</v>
      </c>
      <c r="L15" s="158" t="s">
        <v>122</v>
      </c>
      <c r="M15" s="159" t="s">
        <v>80</v>
      </c>
      <c r="N15" s="168" t="s">
        <v>120</v>
      </c>
      <c r="O15" s="115">
        <v>238</v>
      </c>
      <c r="P15" s="113">
        <v>0.9</v>
      </c>
      <c r="Q15" s="119">
        <v>123</v>
      </c>
      <c r="R15" s="243">
        <v>7.8960000000000002E-2</v>
      </c>
      <c r="S15" s="169">
        <v>0.53100000000000003</v>
      </c>
    </row>
    <row r="16" spans="1:20" s="6" customFormat="1" ht="38.25" customHeight="1">
      <c r="A16" s="13"/>
      <c r="B16" s="310" t="str">
        <f t="shared" si="3"/>
        <v>二条大麦(ビール用)</v>
      </c>
      <c r="C16" s="311" t="str">
        <f t="shared" si="4"/>
        <v>農作物共済</v>
      </c>
      <c r="D16" s="312"/>
      <c r="E16" s="313">
        <f t="shared" si="0"/>
        <v>0</v>
      </c>
      <c r="F16" s="314">
        <f t="shared" si="1"/>
        <v>0</v>
      </c>
      <c r="G16" s="302">
        <v>0</v>
      </c>
      <c r="H16" s="315">
        <f t="shared" si="5"/>
        <v>0</v>
      </c>
      <c r="I16" s="316">
        <f t="shared" si="2"/>
        <v>0</v>
      </c>
      <c r="L16" s="158" t="s">
        <v>122</v>
      </c>
      <c r="M16" s="159" t="s">
        <v>358</v>
      </c>
      <c r="N16" s="168" t="s">
        <v>120</v>
      </c>
      <c r="O16" s="115">
        <v>238</v>
      </c>
      <c r="P16" s="113">
        <v>0.9</v>
      </c>
      <c r="Q16" s="119">
        <v>134</v>
      </c>
      <c r="R16" s="243">
        <v>7.8960000000000002E-2</v>
      </c>
      <c r="S16" s="169">
        <v>0.53100000000000003</v>
      </c>
    </row>
    <row r="17" spans="1:19" s="6" customFormat="1" ht="38.25" customHeight="1">
      <c r="A17" s="13"/>
      <c r="B17" s="310" t="str">
        <f t="shared" si="3"/>
        <v>裸麦</v>
      </c>
      <c r="C17" s="311" t="str">
        <f t="shared" si="4"/>
        <v>農作物共済</v>
      </c>
      <c r="D17" s="312"/>
      <c r="E17" s="313">
        <f t="shared" si="0"/>
        <v>0</v>
      </c>
      <c r="F17" s="314">
        <f t="shared" si="1"/>
        <v>0</v>
      </c>
      <c r="G17" s="302">
        <v>0</v>
      </c>
      <c r="H17" s="315">
        <f t="shared" si="5"/>
        <v>0</v>
      </c>
      <c r="I17" s="316">
        <f t="shared" si="2"/>
        <v>0</v>
      </c>
      <c r="L17" s="158" t="s">
        <v>122</v>
      </c>
      <c r="M17" s="159" t="s">
        <v>81</v>
      </c>
      <c r="N17" s="168" t="s">
        <v>120</v>
      </c>
      <c r="O17" s="115">
        <v>265</v>
      </c>
      <c r="P17" s="113">
        <v>0.9</v>
      </c>
      <c r="Q17" s="119">
        <v>165</v>
      </c>
      <c r="R17" s="243">
        <v>8.5529999999999995E-2</v>
      </c>
      <c r="S17" s="169">
        <v>0.53200000000000003</v>
      </c>
    </row>
    <row r="18" spans="1:19" s="6" customFormat="1" ht="38.25" customHeight="1">
      <c r="A18" s="13"/>
      <c r="B18" s="310" t="str">
        <f t="shared" si="3"/>
        <v>だいず(種実）</v>
      </c>
      <c r="C18" s="311" t="str">
        <f t="shared" si="4"/>
        <v>畑作物共済</v>
      </c>
      <c r="D18" s="312"/>
      <c r="E18" s="313">
        <f t="shared" si="0"/>
        <v>0</v>
      </c>
      <c r="F18" s="314">
        <f t="shared" si="1"/>
        <v>0</v>
      </c>
      <c r="G18" s="302">
        <v>0</v>
      </c>
      <c r="H18" s="315">
        <f t="shared" si="5"/>
        <v>0</v>
      </c>
      <c r="I18" s="316">
        <f t="shared" si="2"/>
        <v>0</v>
      </c>
      <c r="L18" s="158" t="s">
        <v>122</v>
      </c>
      <c r="M18" s="159" t="s">
        <v>82</v>
      </c>
      <c r="N18" s="168" t="s">
        <v>91</v>
      </c>
      <c r="O18" s="115">
        <v>117</v>
      </c>
      <c r="P18" s="113">
        <v>0.9</v>
      </c>
      <c r="Q18" s="119">
        <v>354</v>
      </c>
      <c r="R18" s="243">
        <v>9.8000000000000004E-2</v>
      </c>
      <c r="S18" s="169">
        <v>0.55000000000000004</v>
      </c>
    </row>
    <row r="19" spans="1:19" s="6" customFormat="1" ht="32.1" hidden="1" customHeight="1">
      <c r="A19" s="13"/>
      <c r="B19" s="310">
        <f t="shared" si="3"/>
        <v>0</v>
      </c>
      <c r="C19" s="311">
        <f t="shared" si="4"/>
        <v>0</v>
      </c>
      <c r="D19" s="312"/>
      <c r="E19" s="313">
        <f t="shared" ref="E19:E27" si="6">O19*D19/10</f>
        <v>0</v>
      </c>
      <c r="F19" s="314">
        <f t="shared" ref="F19:F27" si="7">E19*P19*Q19*R19*(1-S19)</f>
        <v>0</v>
      </c>
      <c r="G19" s="302">
        <v>0</v>
      </c>
      <c r="H19" s="315">
        <f t="shared" si="5"/>
        <v>0</v>
      </c>
      <c r="I19" s="316">
        <f t="shared" ref="I19:I27" si="8">IF((E19*P19-H19)*Q19&lt;0,0,(E19*P19-H19)*Q19)</f>
        <v>0</v>
      </c>
      <c r="L19" s="158" t="s">
        <v>123</v>
      </c>
      <c r="M19" s="159"/>
      <c r="N19" s="168"/>
      <c r="O19" s="115">
        <v>0</v>
      </c>
      <c r="P19" s="113">
        <v>0.8</v>
      </c>
      <c r="Q19" s="119">
        <v>0</v>
      </c>
      <c r="R19" s="243">
        <v>0</v>
      </c>
      <c r="S19" s="169">
        <v>0</v>
      </c>
    </row>
    <row r="20" spans="1:19" s="6" customFormat="1" ht="32.1" hidden="1" customHeight="1">
      <c r="A20" s="13"/>
      <c r="B20" s="310">
        <f t="shared" si="3"/>
        <v>0</v>
      </c>
      <c r="C20" s="311">
        <f t="shared" si="4"/>
        <v>0</v>
      </c>
      <c r="D20" s="312"/>
      <c r="E20" s="313">
        <f t="shared" si="6"/>
        <v>0</v>
      </c>
      <c r="F20" s="314">
        <f t="shared" si="7"/>
        <v>0</v>
      </c>
      <c r="G20" s="302">
        <v>0</v>
      </c>
      <c r="H20" s="315">
        <f t="shared" si="5"/>
        <v>0</v>
      </c>
      <c r="I20" s="316">
        <f t="shared" si="8"/>
        <v>0</v>
      </c>
      <c r="L20" s="158" t="s">
        <v>123</v>
      </c>
      <c r="M20" s="159"/>
      <c r="N20" s="168"/>
      <c r="O20" s="115">
        <v>0</v>
      </c>
      <c r="P20" s="113">
        <v>0.7</v>
      </c>
      <c r="Q20" s="119">
        <v>0</v>
      </c>
      <c r="R20" s="243">
        <v>0</v>
      </c>
      <c r="S20" s="169">
        <v>0</v>
      </c>
    </row>
    <row r="21" spans="1:19" s="6" customFormat="1" ht="32.1" hidden="1" customHeight="1">
      <c r="A21" s="13"/>
      <c r="B21" s="310">
        <f t="shared" si="3"/>
        <v>0</v>
      </c>
      <c r="C21" s="311">
        <f t="shared" si="4"/>
        <v>0</v>
      </c>
      <c r="D21" s="312"/>
      <c r="E21" s="313">
        <f t="shared" si="6"/>
        <v>0</v>
      </c>
      <c r="F21" s="314">
        <f t="shared" si="7"/>
        <v>0</v>
      </c>
      <c r="G21" s="302">
        <v>0</v>
      </c>
      <c r="H21" s="315">
        <f t="shared" si="5"/>
        <v>0</v>
      </c>
      <c r="I21" s="316">
        <f t="shared" si="8"/>
        <v>0</v>
      </c>
      <c r="L21" s="158" t="s">
        <v>123</v>
      </c>
      <c r="M21" s="159"/>
      <c r="N21" s="168"/>
      <c r="O21" s="115">
        <v>0</v>
      </c>
      <c r="P21" s="113">
        <v>0.8</v>
      </c>
      <c r="Q21" s="119">
        <v>0</v>
      </c>
      <c r="R21" s="243">
        <v>0</v>
      </c>
      <c r="S21" s="169">
        <v>0</v>
      </c>
    </row>
    <row r="22" spans="1:19" s="6" customFormat="1" ht="32.1" hidden="1" customHeight="1">
      <c r="A22" s="13"/>
      <c r="B22" s="310">
        <f t="shared" si="3"/>
        <v>0</v>
      </c>
      <c r="C22" s="311">
        <f t="shared" si="4"/>
        <v>0</v>
      </c>
      <c r="D22" s="312"/>
      <c r="E22" s="313">
        <f t="shared" si="6"/>
        <v>0</v>
      </c>
      <c r="F22" s="314">
        <f t="shared" si="7"/>
        <v>0</v>
      </c>
      <c r="G22" s="302">
        <v>0</v>
      </c>
      <c r="H22" s="315">
        <f t="shared" si="5"/>
        <v>0</v>
      </c>
      <c r="I22" s="316">
        <f t="shared" si="8"/>
        <v>0</v>
      </c>
      <c r="L22" s="158" t="s">
        <v>123</v>
      </c>
      <c r="M22" s="159"/>
      <c r="N22" s="168"/>
      <c r="O22" s="115">
        <v>0</v>
      </c>
      <c r="P22" s="113">
        <v>0.7</v>
      </c>
      <c r="Q22" s="119">
        <v>0</v>
      </c>
      <c r="R22" s="243">
        <v>0</v>
      </c>
      <c r="S22" s="169">
        <v>0</v>
      </c>
    </row>
    <row r="23" spans="1:19" s="6" customFormat="1" ht="32.1" hidden="1" customHeight="1">
      <c r="A23" s="13"/>
      <c r="B23" s="310">
        <f t="shared" si="3"/>
        <v>0</v>
      </c>
      <c r="C23" s="311">
        <f t="shared" si="4"/>
        <v>0</v>
      </c>
      <c r="D23" s="312"/>
      <c r="E23" s="313">
        <f t="shared" si="6"/>
        <v>0</v>
      </c>
      <c r="F23" s="314">
        <f t="shared" si="7"/>
        <v>0</v>
      </c>
      <c r="G23" s="302">
        <v>0</v>
      </c>
      <c r="H23" s="315">
        <f t="shared" si="5"/>
        <v>0</v>
      </c>
      <c r="I23" s="316">
        <f t="shared" si="8"/>
        <v>0</v>
      </c>
      <c r="L23" s="158" t="s">
        <v>123</v>
      </c>
      <c r="M23" s="159"/>
      <c r="N23" s="168"/>
      <c r="O23" s="115">
        <v>0</v>
      </c>
      <c r="P23" s="113">
        <v>0.6</v>
      </c>
      <c r="Q23" s="119">
        <v>0</v>
      </c>
      <c r="R23" s="243">
        <v>0</v>
      </c>
      <c r="S23" s="169">
        <v>0</v>
      </c>
    </row>
    <row r="24" spans="1:19" s="6" customFormat="1" ht="32.1" hidden="1" customHeight="1">
      <c r="A24" s="13"/>
      <c r="B24" s="310">
        <f t="shared" si="3"/>
        <v>0</v>
      </c>
      <c r="C24" s="311">
        <f t="shared" si="4"/>
        <v>0</v>
      </c>
      <c r="D24" s="312"/>
      <c r="E24" s="313">
        <f t="shared" si="6"/>
        <v>0</v>
      </c>
      <c r="F24" s="314">
        <f t="shared" si="7"/>
        <v>0</v>
      </c>
      <c r="G24" s="302">
        <v>0</v>
      </c>
      <c r="H24" s="315">
        <f t="shared" si="5"/>
        <v>0</v>
      </c>
      <c r="I24" s="316">
        <f t="shared" si="8"/>
        <v>0</v>
      </c>
      <c r="L24" s="158" t="s">
        <v>123</v>
      </c>
      <c r="M24" s="159"/>
      <c r="N24" s="168"/>
      <c r="O24" s="115">
        <f>IFERROR(VLOOKUP(#REF!,制度比較１,5,FALSE),0)</f>
        <v>0</v>
      </c>
      <c r="P24" s="113">
        <f>IFERROR(VLOOKUP(#REF!,制度比較１,6,FALSE),0)</f>
        <v>0</v>
      </c>
      <c r="Q24" s="119">
        <f>IFERROR(VLOOKUP(#REF!,制度比較１,7,FALSE),0)</f>
        <v>0</v>
      </c>
      <c r="R24" s="243">
        <v>0</v>
      </c>
      <c r="S24" s="169">
        <f>IFERROR(VLOOKUP(#REF!,制度比較１,9,FALSE),0)</f>
        <v>0</v>
      </c>
    </row>
    <row r="25" spans="1:19" s="6" customFormat="1" ht="32.1" hidden="1" customHeight="1">
      <c r="A25" s="13"/>
      <c r="B25" s="310">
        <f t="shared" si="3"/>
        <v>0</v>
      </c>
      <c r="C25" s="311">
        <f t="shared" si="4"/>
        <v>0</v>
      </c>
      <c r="D25" s="312"/>
      <c r="E25" s="313">
        <f t="shared" si="6"/>
        <v>0</v>
      </c>
      <c r="F25" s="314">
        <f t="shared" si="7"/>
        <v>0</v>
      </c>
      <c r="G25" s="302">
        <v>0</v>
      </c>
      <c r="H25" s="315">
        <f t="shared" si="5"/>
        <v>0</v>
      </c>
      <c r="I25" s="316">
        <f t="shared" si="8"/>
        <v>0</v>
      </c>
      <c r="L25" s="158" t="s">
        <v>123</v>
      </c>
      <c r="M25" s="159"/>
      <c r="N25" s="168"/>
      <c r="O25" s="115">
        <f>IFERROR(VLOOKUP(#REF!,制度比較１,5,FALSE),0)</f>
        <v>0</v>
      </c>
      <c r="P25" s="113">
        <f>IFERROR(VLOOKUP(#REF!,制度比較１,6,FALSE),0)</f>
        <v>0</v>
      </c>
      <c r="Q25" s="119">
        <f>IFERROR(VLOOKUP(#REF!,制度比較１,7,FALSE),0)</f>
        <v>0</v>
      </c>
      <c r="R25" s="243">
        <v>0</v>
      </c>
      <c r="S25" s="169">
        <f>IFERROR(VLOOKUP(#REF!,制度比較１,9,FALSE),0)</f>
        <v>0</v>
      </c>
    </row>
    <row r="26" spans="1:19" s="6" customFormat="1" ht="32.1" hidden="1" customHeight="1">
      <c r="A26" s="13"/>
      <c r="B26" s="310">
        <f t="shared" si="3"/>
        <v>0</v>
      </c>
      <c r="C26" s="311">
        <f t="shared" si="4"/>
        <v>0</v>
      </c>
      <c r="D26" s="312"/>
      <c r="E26" s="313">
        <f t="shared" si="6"/>
        <v>0</v>
      </c>
      <c r="F26" s="314">
        <f t="shared" si="7"/>
        <v>0</v>
      </c>
      <c r="G26" s="302">
        <v>0</v>
      </c>
      <c r="H26" s="315">
        <f t="shared" si="5"/>
        <v>0</v>
      </c>
      <c r="I26" s="316">
        <f t="shared" si="8"/>
        <v>0</v>
      </c>
      <c r="L26" s="158" t="s">
        <v>123</v>
      </c>
      <c r="M26" s="159"/>
      <c r="N26" s="168"/>
      <c r="O26" s="115">
        <f>IFERROR(VLOOKUP(#REF!,制度比較１,5,FALSE),0)</f>
        <v>0</v>
      </c>
      <c r="P26" s="113">
        <f>IFERROR(VLOOKUP(#REF!,制度比較１,6,FALSE),0)</f>
        <v>0</v>
      </c>
      <c r="Q26" s="119">
        <f>IFERROR(VLOOKUP(#REF!,制度比較１,7,FALSE),0)</f>
        <v>0</v>
      </c>
      <c r="R26" s="243">
        <v>0</v>
      </c>
      <c r="S26" s="169">
        <f>IFERROR(VLOOKUP(#REF!,制度比較１,9,FALSE),0)</f>
        <v>0</v>
      </c>
    </row>
    <row r="27" spans="1:19" s="6" customFormat="1" ht="32.1" hidden="1" customHeight="1">
      <c r="A27" s="13"/>
      <c r="B27" s="310">
        <f t="shared" si="3"/>
        <v>0</v>
      </c>
      <c r="C27" s="311">
        <f t="shared" si="4"/>
        <v>0</v>
      </c>
      <c r="D27" s="312"/>
      <c r="E27" s="313">
        <f t="shared" si="6"/>
        <v>0</v>
      </c>
      <c r="F27" s="314">
        <f t="shared" si="7"/>
        <v>0</v>
      </c>
      <c r="G27" s="302">
        <v>0</v>
      </c>
      <c r="H27" s="315">
        <f t="shared" si="5"/>
        <v>0</v>
      </c>
      <c r="I27" s="316">
        <f t="shared" si="8"/>
        <v>0</v>
      </c>
      <c r="L27" s="158" t="s">
        <v>123</v>
      </c>
      <c r="M27" s="159"/>
      <c r="N27" s="168"/>
      <c r="O27" s="115">
        <f>IFERROR(VLOOKUP(#REF!,制度比較１,5,FALSE),0)</f>
        <v>0</v>
      </c>
      <c r="P27" s="113">
        <f>IFERROR(VLOOKUP(#REF!,制度比較１,6,FALSE),0)</f>
        <v>0</v>
      </c>
      <c r="Q27" s="119">
        <f>IFERROR(VLOOKUP(#REF!,制度比較１,7,FALSE),0)</f>
        <v>0</v>
      </c>
      <c r="R27" s="243">
        <v>0</v>
      </c>
      <c r="S27" s="169">
        <f>IFERROR(VLOOKUP(#REF!,制度比較１,9,FALSE),0)</f>
        <v>0</v>
      </c>
    </row>
    <row r="28" spans="1:19" s="6" customFormat="1" ht="32.1" hidden="1" customHeight="1">
      <c r="A28" s="13"/>
      <c r="B28" s="310">
        <f t="shared" si="3"/>
        <v>0</v>
      </c>
      <c r="C28" s="311">
        <f t="shared" si="4"/>
        <v>0</v>
      </c>
      <c r="D28" s="312"/>
      <c r="E28" s="313">
        <f t="shared" ref="E28:E59" si="9">O28*D28/10</f>
        <v>0</v>
      </c>
      <c r="F28" s="314">
        <f t="shared" ref="F28:F59" si="10">E28*P28*Q28*R28*(1-S28)</f>
        <v>0</v>
      </c>
      <c r="G28" s="302">
        <v>0</v>
      </c>
      <c r="H28" s="315">
        <f t="shared" si="5"/>
        <v>0</v>
      </c>
      <c r="I28" s="316">
        <f t="shared" ref="I28:I59" si="11">IF((E28*P28-H28)*Q28&lt;0,0,(E28*P28-H28)*Q28)</f>
        <v>0</v>
      </c>
      <c r="L28" s="158" t="s">
        <v>123</v>
      </c>
      <c r="M28" s="159"/>
      <c r="N28" s="168"/>
      <c r="O28" s="115">
        <f>IFERROR(VLOOKUP(#REF!,制度比較１,5,FALSE),0)</f>
        <v>0</v>
      </c>
      <c r="P28" s="113">
        <f>IFERROR(VLOOKUP(#REF!,制度比較１,6,FALSE),0)</f>
        <v>0</v>
      </c>
      <c r="Q28" s="119">
        <f>IFERROR(VLOOKUP(#REF!,制度比較１,7,FALSE),0)</f>
        <v>0</v>
      </c>
      <c r="R28" s="243">
        <v>0</v>
      </c>
      <c r="S28" s="169">
        <f>IFERROR(VLOOKUP(#REF!,制度比較１,9,FALSE),0)</f>
        <v>0</v>
      </c>
    </row>
    <row r="29" spans="1:19" s="6" customFormat="1" ht="32.1" hidden="1" customHeight="1">
      <c r="A29" s="13"/>
      <c r="B29" s="310">
        <f t="shared" ref="B29:B63" si="12">M29</f>
        <v>0</v>
      </c>
      <c r="C29" s="311">
        <f t="shared" ref="C29:C63" si="13">N29</f>
        <v>0</v>
      </c>
      <c r="D29" s="312"/>
      <c r="E29" s="313">
        <f t="shared" si="9"/>
        <v>0</v>
      </c>
      <c r="F29" s="314">
        <f t="shared" si="10"/>
        <v>0</v>
      </c>
      <c r="G29" s="302">
        <v>0</v>
      </c>
      <c r="H29" s="315">
        <f t="shared" ref="H29:H63" si="14">E29*(1-G29)</f>
        <v>0</v>
      </c>
      <c r="I29" s="316">
        <f t="shared" si="11"/>
        <v>0</v>
      </c>
      <c r="L29" s="158" t="s">
        <v>123</v>
      </c>
      <c r="M29" s="159"/>
      <c r="N29" s="168"/>
      <c r="O29" s="115">
        <f>IFERROR(VLOOKUP(#REF!,制度比較１,5,FALSE),0)</f>
        <v>0</v>
      </c>
      <c r="P29" s="113">
        <f>IFERROR(VLOOKUP(#REF!,制度比較１,6,FALSE),0)</f>
        <v>0</v>
      </c>
      <c r="Q29" s="119">
        <f>IFERROR(VLOOKUP(#REF!,制度比較１,7,FALSE),0)</f>
        <v>0</v>
      </c>
      <c r="R29" s="243">
        <v>0</v>
      </c>
      <c r="S29" s="169">
        <f>IFERROR(VLOOKUP(#REF!,制度比較１,9,FALSE),0)</f>
        <v>0</v>
      </c>
    </row>
    <row r="30" spans="1:19" s="6" customFormat="1" ht="32.1" hidden="1" customHeight="1">
      <c r="A30" s="13"/>
      <c r="B30" s="310">
        <f t="shared" si="12"/>
        <v>0</v>
      </c>
      <c r="C30" s="311">
        <f t="shared" si="13"/>
        <v>0</v>
      </c>
      <c r="D30" s="312"/>
      <c r="E30" s="313">
        <f t="shared" si="9"/>
        <v>0</v>
      </c>
      <c r="F30" s="314">
        <f t="shared" si="10"/>
        <v>0</v>
      </c>
      <c r="G30" s="302">
        <v>0</v>
      </c>
      <c r="H30" s="315">
        <f t="shared" si="14"/>
        <v>0</v>
      </c>
      <c r="I30" s="316">
        <f t="shared" si="11"/>
        <v>0</v>
      </c>
      <c r="L30" s="158" t="s">
        <v>123</v>
      </c>
      <c r="M30" s="159"/>
      <c r="N30" s="168"/>
      <c r="O30" s="115">
        <f>IFERROR(VLOOKUP(#REF!,制度比較１,5,FALSE),0)</f>
        <v>0</v>
      </c>
      <c r="P30" s="113">
        <f>IFERROR(VLOOKUP(#REF!,制度比較１,6,FALSE),0)</f>
        <v>0</v>
      </c>
      <c r="Q30" s="119">
        <f>IFERROR(VLOOKUP(#REF!,制度比較１,7,FALSE),0)</f>
        <v>0</v>
      </c>
      <c r="R30" s="243">
        <v>0</v>
      </c>
      <c r="S30" s="169">
        <f>IFERROR(VLOOKUP(#REF!,制度比較１,9,FALSE),0)</f>
        <v>0</v>
      </c>
    </row>
    <row r="31" spans="1:19" s="6" customFormat="1" ht="32.1" hidden="1" customHeight="1">
      <c r="A31" s="13"/>
      <c r="B31" s="310">
        <f t="shared" si="12"/>
        <v>0</v>
      </c>
      <c r="C31" s="311">
        <f t="shared" si="13"/>
        <v>0</v>
      </c>
      <c r="D31" s="312"/>
      <c r="E31" s="313">
        <f t="shared" si="9"/>
        <v>0</v>
      </c>
      <c r="F31" s="314">
        <f t="shared" si="10"/>
        <v>0</v>
      </c>
      <c r="G31" s="302">
        <v>0</v>
      </c>
      <c r="H31" s="315">
        <f t="shared" si="14"/>
        <v>0</v>
      </c>
      <c r="I31" s="316">
        <f t="shared" si="11"/>
        <v>0</v>
      </c>
      <c r="L31" s="158" t="s">
        <v>123</v>
      </c>
      <c r="M31" s="159"/>
      <c r="N31" s="168"/>
      <c r="O31" s="115">
        <f>IFERROR(VLOOKUP(#REF!,制度比較１,5,FALSE),0)</f>
        <v>0</v>
      </c>
      <c r="P31" s="113">
        <f>IFERROR(VLOOKUP(#REF!,制度比較１,6,FALSE),0)</f>
        <v>0</v>
      </c>
      <c r="Q31" s="119">
        <f>IFERROR(VLOOKUP(#REF!,制度比較１,7,FALSE),0)</f>
        <v>0</v>
      </c>
      <c r="R31" s="243">
        <v>0</v>
      </c>
      <c r="S31" s="169">
        <f>IFERROR(VLOOKUP(#REF!,制度比較１,9,FALSE),0)</f>
        <v>0</v>
      </c>
    </row>
    <row r="32" spans="1:19" s="6" customFormat="1" ht="32.1" hidden="1" customHeight="1">
      <c r="A32" s="13"/>
      <c r="B32" s="310">
        <f t="shared" si="12"/>
        <v>0</v>
      </c>
      <c r="C32" s="311">
        <f t="shared" si="13"/>
        <v>0</v>
      </c>
      <c r="D32" s="312"/>
      <c r="E32" s="313">
        <f t="shared" si="9"/>
        <v>0</v>
      </c>
      <c r="F32" s="314">
        <f t="shared" si="10"/>
        <v>0</v>
      </c>
      <c r="G32" s="302">
        <v>0</v>
      </c>
      <c r="H32" s="315">
        <f t="shared" si="14"/>
        <v>0</v>
      </c>
      <c r="I32" s="316">
        <f t="shared" si="11"/>
        <v>0</v>
      </c>
      <c r="L32" s="158" t="s">
        <v>123</v>
      </c>
      <c r="M32" s="159"/>
      <c r="N32" s="168"/>
      <c r="O32" s="115">
        <f>IFERROR(VLOOKUP(#REF!,制度比較１,5,FALSE),0)</f>
        <v>0</v>
      </c>
      <c r="P32" s="113">
        <f>IFERROR(VLOOKUP(#REF!,制度比較１,6,FALSE),0)</f>
        <v>0</v>
      </c>
      <c r="Q32" s="119">
        <f>IFERROR(VLOOKUP(#REF!,制度比較１,7,FALSE),0)</f>
        <v>0</v>
      </c>
      <c r="R32" s="243">
        <v>0</v>
      </c>
      <c r="S32" s="169">
        <f>IFERROR(VLOOKUP(#REF!,制度比較１,9,FALSE),0)</f>
        <v>0</v>
      </c>
    </row>
    <row r="33" spans="1:19" s="6" customFormat="1" ht="32.1" hidden="1" customHeight="1">
      <c r="A33" s="13"/>
      <c r="B33" s="310">
        <f t="shared" si="12"/>
        <v>0</v>
      </c>
      <c r="C33" s="311">
        <f t="shared" si="13"/>
        <v>0</v>
      </c>
      <c r="D33" s="312"/>
      <c r="E33" s="313">
        <f t="shared" si="9"/>
        <v>0</v>
      </c>
      <c r="F33" s="314">
        <f t="shared" si="10"/>
        <v>0</v>
      </c>
      <c r="G33" s="302">
        <v>0</v>
      </c>
      <c r="H33" s="315">
        <f t="shared" si="14"/>
        <v>0</v>
      </c>
      <c r="I33" s="316">
        <f t="shared" si="11"/>
        <v>0</v>
      </c>
      <c r="L33" s="158" t="s">
        <v>123</v>
      </c>
      <c r="M33" s="159"/>
      <c r="N33" s="168"/>
      <c r="O33" s="115">
        <f>IFERROR(VLOOKUP(#REF!,制度比較１,5,FALSE),0)</f>
        <v>0</v>
      </c>
      <c r="P33" s="113">
        <f>IFERROR(VLOOKUP(#REF!,制度比較１,6,FALSE),0)</f>
        <v>0</v>
      </c>
      <c r="Q33" s="119">
        <f>IFERROR(VLOOKUP(#REF!,制度比較１,7,FALSE),0)</f>
        <v>0</v>
      </c>
      <c r="R33" s="243">
        <v>0</v>
      </c>
      <c r="S33" s="169">
        <f>IFERROR(VLOOKUP(#REF!,制度比較１,9,FALSE),0)</f>
        <v>0</v>
      </c>
    </row>
    <row r="34" spans="1:19" s="6" customFormat="1" ht="32.1" hidden="1" customHeight="1">
      <c r="A34" s="13"/>
      <c r="B34" s="310">
        <f t="shared" si="12"/>
        <v>0</v>
      </c>
      <c r="C34" s="311">
        <f t="shared" si="13"/>
        <v>0</v>
      </c>
      <c r="D34" s="312"/>
      <c r="E34" s="313">
        <f t="shared" si="9"/>
        <v>0</v>
      </c>
      <c r="F34" s="314">
        <f t="shared" si="10"/>
        <v>0</v>
      </c>
      <c r="G34" s="302">
        <v>0</v>
      </c>
      <c r="H34" s="315">
        <f t="shared" si="14"/>
        <v>0</v>
      </c>
      <c r="I34" s="316">
        <f t="shared" si="11"/>
        <v>0</v>
      </c>
      <c r="L34" s="158" t="s">
        <v>123</v>
      </c>
      <c r="M34" s="159"/>
      <c r="N34" s="168"/>
      <c r="O34" s="115">
        <f>IFERROR(VLOOKUP(#REF!,制度比較１,5,FALSE),0)</f>
        <v>0</v>
      </c>
      <c r="P34" s="113">
        <f>IFERROR(VLOOKUP(#REF!,制度比較１,6,FALSE),0)</f>
        <v>0</v>
      </c>
      <c r="Q34" s="119">
        <f>IFERROR(VLOOKUP(#REF!,制度比較１,7,FALSE),0)</f>
        <v>0</v>
      </c>
      <c r="R34" s="243">
        <v>0</v>
      </c>
      <c r="S34" s="169">
        <f>IFERROR(VLOOKUP(#REF!,制度比較１,9,FALSE),0)</f>
        <v>0</v>
      </c>
    </row>
    <row r="35" spans="1:19" s="6" customFormat="1" ht="32.1" hidden="1" customHeight="1">
      <c r="A35" s="13"/>
      <c r="B35" s="310">
        <f t="shared" si="12"/>
        <v>0</v>
      </c>
      <c r="C35" s="311">
        <f t="shared" si="13"/>
        <v>0</v>
      </c>
      <c r="D35" s="312"/>
      <c r="E35" s="313">
        <f t="shared" si="9"/>
        <v>0</v>
      </c>
      <c r="F35" s="314">
        <f t="shared" si="10"/>
        <v>0</v>
      </c>
      <c r="G35" s="302">
        <v>0</v>
      </c>
      <c r="H35" s="315">
        <f t="shared" si="14"/>
        <v>0</v>
      </c>
      <c r="I35" s="316">
        <f t="shared" si="11"/>
        <v>0</v>
      </c>
      <c r="L35" s="158" t="s">
        <v>123</v>
      </c>
      <c r="M35" s="159"/>
      <c r="N35" s="168"/>
      <c r="O35" s="115">
        <f>IFERROR(VLOOKUP(#REF!,制度比較１,5,FALSE),0)</f>
        <v>0</v>
      </c>
      <c r="P35" s="113">
        <f>IFERROR(VLOOKUP(#REF!,制度比較１,6,FALSE),0)</f>
        <v>0</v>
      </c>
      <c r="Q35" s="119">
        <f>IFERROR(VLOOKUP(#REF!,制度比較１,7,FALSE),0)</f>
        <v>0</v>
      </c>
      <c r="R35" s="243">
        <v>0</v>
      </c>
      <c r="S35" s="169">
        <f>IFERROR(VLOOKUP(#REF!,制度比較１,9,FALSE),0)</f>
        <v>0</v>
      </c>
    </row>
    <row r="36" spans="1:19" s="6" customFormat="1" ht="32.1" hidden="1" customHeight="1">
      <c r="A36" s="13"/>
      <c r="B36" s="310">
        <f t="shared" si="12"/>
        <v>0</v>
      </c>
      <c r="C36" s="311">
        <f t="shared" si="13"/>
        <v>0</v>
      </c>
      <c r="D36" s="312"/>
      <c r="E36" s="313">
        <f t="shared" si="9"/>
        <v>0</v>
      </c>
      <c r="F36" s="314">
        <f t="shared" si="10"/>
        <v>0</v>
      </c>
      <c r="G36" s="302">
        <v>0</v>
      </c>
      <c r="H36" s="315">
        <f t="shared" si="14"/>
        <v>0</v>
      </c>
      <c r="I36" s="316">
        <f t="shared" si="11"/>
        <v>0</v>
      </c>
      <c r="L36" s="158" t="s">
        <v>123</v>
      </c>
      <c r="M36" s="159"/>
      <c r="N36" s="168"/>
      <c r="O36" s="115">
        <f>IFERROR(VLOOKUP(#REF!,制度比較１,5,FALSE),0)</f>
        <v>0</v>
      </c>
      <c r="P36" s="113">
        <f>IFERROR(VLOOKUP(#REF!,制度比較１,6,FALSE),0)</f>
        <v>0</v>
      </c>
      <c r="Q36" s="119">
        <f>IFERROR(VLOOKUP(#REF!,制度比較１,7,FALSE),0)</f>
        <v>0</v>
      </c>
      <c r="R36" s="243">
        <v>0</v>
      </c>
      <c r="S36" s="169">
        <f>IFERROR(VLOOKUP(#REF!,制度比較１,9,FALSE),0)</f>
        <v>0</v>
      </c>
    </row>
    <row r="37" spans="1:19" s="6" customFormat="1" ht="32.1" hidden="1" customHeight="1">
      <c r="A37" s="13"/>
      <c r="B37" s="310">
        <f t="shared" si="12"/>
        <v>0</v>
      </c>
      <c r="C37" s="311">
        <f t="shared" si="13"/>
        <v>0</v>
      </c>
      <c r="D37" s="312"/>
      <c r="E37" s="313">
        <f t="shared" si="9"/>
        <v>0</v>
      </c>
      <c r="F37" s="314">
        <f t="shared" si="10"/>
        <v>0</v>
      </c>
      <c r="G37" s="302">
        <v>0</v>
      </c>
      <c r="H37" s="315">
        <f t="shared" si="14"/>
        <v>0</v>
      </c>
      <c r="I37" s="316">
        <f t="shared" si="11"/>
        <v>0</v>
      </c>
      <c r="L37" s="158" t="s">
        <v>123</v>
      </c>
      <c r="M37" s="159"/>
      <c r="N37" s="168"/>
      <c r="O37" s="115">
        <f>IFERROR(VLOOKUP(#REF!,制度比較１,5,FALSE),0)</f>
        <v>0</v>
      </c>
      <c r="P37" s="113">
        <f>IFERROR(VLOOKUP(#REF!,制度比較１,6,FALSE),0)</f>
        <v>0</v>
      </c>
      <c r="Q37" s="119">
        <f>IFERROR(VLOOKUP(#REF!,制度比較１,7,FALSE),0)</f>
        <v>0</v>
      </c>
      <c r="R37" s="243">
        <v>0</v>
      </c>
      <c r="S37" s="169">
        <f>IFERROR(VLOOKUP(#REF!,制度比較１,9,FALSE),0)</f>
        <v>0</v>
      </c>
    </row>
    <row r="38" spans="1:19" s="6" customFormat="1" ht="32.1" hidden="1" customHeight="1">
      <c r="A38" s="13"/>
      <c r="B38" s="310">
        <f t="shared" si="12"/>
        <v>0</v>
      </c>
      <c r="C38" s="311">
        <f t="shared" si="13"/>
        <v>0</v>
      </c>
      <c r="D38" s="312"/>
      <c r="E38" s="313">
        <f t="shared" si="9"/>
        <v>0</v>
      </c>
      <c r="F38" s="314">
        <f t="shared" si="10"/>
        <v>0</v>
      </c>
      <c r="G38" s="302">
        <v>0</v>
      </c>
      <c r="H38" s="315">
        <f t="shared" si="14"/>
        <v>0</v>
      </c>
      <c r="I38" s="316">
        <f t="shared" si="11"/>
        <v>0</v>
      </c>
      <c r="L38" s="158" t="s">
        <v>123</v>
      </c>
      <c r="M38" s="159"/>
      <c r="N38" s="168"/>
      <c r="O38" s="115">
        <f>IFERROR(VLOOKUP(#REF!,制度比較１,5,FALSE),0)</f>
        <v>0</v>
      </c>
      <c r="P38" s="113">
        <f>IFERROR(VLOOKUP(#REF!,制度比較１,6,FALSE),0)</f>
        <v>0</v>
      </c>
      <c r="Q38" s="119">
        <f>IFERROR(VLOOKUP(#REF!,制度比較１,7,FALSE),0)</f>
        <v>0</v>
      </c>
      <c r="R38" s="243">
        <v>0</v>
      </c>
      <c r="S38" s="169">
        <f>IFERROR(VLOOKUP(#REF!,制度比較１,9,FALSE),0)</f>
        <v>0</v>
      </c>
    </row>
    <row r="39" spans="1:19" s="6" customFormat="1" ht="32.1" hidden="1" customHeight="1">
      <c r="A39" s="13"/>
      <c r="B39" s="310">
        <f t="shared" si="12"/>
        <v>0</v>
      </c>
      <c r="C39" s="311">
        <f t="shared" si="13"/>
        <v>0</v>
      </c>
      <c r="D39" s="312"/>
      <c r="E39" s="313">
        <f t="shared" si="9"/>
        <v>0</v>
      </c>
      <c r="F39" s="314">
        <f t="shared" si="10"/>
        <v>0</v>
      </c>
      <c r="G39" s="302">
        <v>0</v>
      </c>
      <c r="H39" s="315">
        <f t="shared" si="14"/>
        <v>0</v>
      </c>
      <c r="I39" s="316">
        <f t="shared" si="11"/>
        <v>0</v>
      </c>
      <c r="L39" s="158" t="s">
        <v>123</v>
      </c>
      <c r="M39" s="159"/>
      <c r="N39" s="168"/>
      <c r="O39" s="115">
        <f>IFERROR(VLOOKUP(#REF!,制度比較１,5,FALSE),0)</f>
        <v>0</v>
      </c>
      <c r="P39" s="113">
        <f>IFERROR(VLOOKUP(#REF!,制度比較１,6,FALSE),0)</f>
        <v>0</v>
      </c>
      <c r="Q39" s="119">
        <f>IFERROR(VLOOKUP(#REF!,制度比較１,7,FALSE),0)</f>
        <v>0</v>
      </c>
      <c r="R39" s="243">
        <v>0</v>
      </c>
      <c r="S39" s="169">
        <f>IFERROR(VLOOKUP(#REF!,制度比較１,9,FALSE),0)</f>
        <v>0</v>
      </c>
    </row>
    <row r="40" spans="1:19" s="6" customFormat="1" ht="32.1" hidden="1" customHeight="1">
      <c r="A40" s="13"/>
      <c r="B40" s="310">
        <f t="shared" si="12"/>
        <v>0</v>
      </c>
      <c r="C40" s="311">
        <f t="shared" si="13"/>
        <v>0</v>
      </c>
      <c r="D40" s="312"/>
      <c r="E40" s="313">
        <f t="shared" si="9"/>
        <v>0</v>
      </c>
      <c r="F40" s="314">
        <f t="shared" si="10"/>
        <v>0</v>
      </c>
      <c r="G40" s="302">
        <v>0</v>
      </c>
      <c r="H40" s="315">
        <f t="shared" si="14"/>
        <v>0</v>
      </c>
      <c r="I40" s="316">
        <f t="shared" si="11"/>
        <v>0</v>
      </c>
      <c r="L40" s="158" t="s">
        <v>123</v>
      </c>
      <c r="M40" s="159"/>
      <c r="N40" s="168"/>
      <c r="O40" s="115">
        <f>IFERROR(VLOOKUP(#REF!,制度比較１,5,FALSE),0)</f>
        <v>0</v>
      </c>
      <c r="P40" s="113">
        <f>IFERROR(VLOOKUP(#REF!,制度比較１,6,FALSE),0)</f>
        <v>0</v>
      </c>
      <c r="Q40" s="119">
        <f>IFERROR(VLOOKUP(#REF!,制度比較１,7,FALSE),0)</f>
        <v>0</v>
      </c>
      <c r="R40" s="243">
        <v>0</v>
      </c>
      <c r="S40" s="169">
        <f>IFERROR(VLOOKUP(#REF!,制度比較１,9,FALSE),0)</f>
        <v>0</v>
      </c>
    </row>
    <row r="41" spans="1:19" s="6" customFormat="1" ht="32.1" hidden="1" customHeight="1">
      <c r="A41" s="13"/>
      <c r="B41" s="310">
        <f t="shared" si="12"/>
        <v>0</v>
      </c>
      <c r="C41" s="311">
        <f t="shared" si="13"/>
        <v>0</v>
      </c>
      <c r="D41" s="312"/>
      <c r="E41" s="313">
        <f t="shared" si="9"/>
        <v>0</v>
      </c>
      <c r="F41" s="314">
        <f t="shared" si="10"/>
        <v>0</v>
      </c>
      <c r="G41" s="302">
        <v>0</v>
      </c>
      <c r="H41" s="315">
        <f t="shared" si="14"/>
        <v>0</v>
      </c>
      <c r="I41" s="316">
        <f t="shared" si="11"/>
        <v>0</v>
      </c>
      <c r="L41" s="158" t="s">
        <v>123</v>
      </c>
      <c r="M41" s="159"/>
      <c r="N41" s="168"/>
      <c r="O41" s="115">
        <f>IFERROR(VLOOKUP(#REF!,制度比較１,5,FALSE),0)</f>
        <v>0</v>
      </c>
      <c r="P41" s="113">
        <f>IFERROR(VLOOKUP(#REF!,制度比較１,6,FALSE),0)</f>
        <v>0</v>
      </c>
      <c r="Q41" s="119">
        <f>IFERROR(VLOOKUP(#REF!,制度比較１,7,FALSE),0)</f>
        <v>0</v>
      </c>
      <c r="R41" s="243">
        <v>0</v>
      </c>
      <c r="S41" s="169">
        <f>IFERROR(VLOOKUP(#REF!,制度比較１,9,FALSE),0)</f>
        <v>0</v>
      </c>
    </row>
    <row r="42" spans="1:19" s="6" customFormat="1" ht="32.1" hidden="1" customHeight="1">
      <c r="A42" s="13"/>
      <c r="B42" s="310">
        <f t="shared" si="12"/>
        <v>0</v>
      </c>
      <c r="C42" s="311">
        <f t="shared" si="13"/>
        <v>0</v>
      </c>
      <c r="D42" s="312"/>
      <c r="E42" s="313">
        <f t="shared" si="9"/>
        <v>0</v>
      </c>
      <c r="F42" s="314">
        <f t="shared" si="10"/>
        <v>0</v>
      </c>
      <c r="G42" s="302">
        <v>0</v>
      </c>
      <c r="H42" s="315">
        <f t="shared" si="14"/>
        <v>0</v>
      </c>
      <c r="I42" s="316">
        <f t="shared" si="11"/>
        <v>0</v>
      </c>
      <c r="L42" s="158" t="s">
        <v>123</v>
      </c>
      <c r="M42" s="159"/>
      <c r="N42" s="168"/>
      <c r="O42" s="115">
        <f>IFERROR(VLOOKUP(#REF!,制度比較１,5,FALSE),0)</f>
        <v>0</v>
      </c>
      <c r="P42" s="113">
        <f>IFERROR(VLOOKUP(#REF!,制度比較１,6,FALSE),0)</f>
        <v>0</v>
      </c>
      <c r="Q42" s="119">
        <f>IFERROR(VLOOKUP(#REF!,制度比較１,7,FALSE),0)</f>
        <v>0</v>
      </c>
      <c r="R42" s="243">
        <v>0</v>
      </c>
      <c r="S42" s="169">
        <f>IFERROR(VLOOKUP(#REF!,制度比較１,9,FALSE),0)</f>
        <v>0</v>
      </c>
    </row>
    <row r="43" spans="1:19" s="6" customFormat="1" ht="32.1" hidden="1" customHeight="1">
      <c r="A43" s="13"/>
      <c r="B43" s="310">
        <f t="shared" si="12"/>
        <v>0</v>
      </c>
      <c r="C43" s="311">
        <f t="shared" si="13"/>
        <v>0</v>
      </c>
      <c r="D43" s="312"/>
      <c r="E43" s="313">
        <f t="shared" si="9"/>
        <v>0</v>
      </c>
      <c r="F43" s="314">
        <f t="shared" si="10"/>
        <v>0</v>
      </c>
      <c r="G43" s="302">
        <v>0</v>
      </c>
      <c r="H43" s="315">
        <f t="shared" si="14"/>
        <v>0</v>
      </c>
      <c r="I43" s="316">
        <f t="shared" si="11"/>
        <v>0</v>
      </c>
      <c r="L43" s="158" t="s">
        <v>123</v>
      </c>
      <c r="M43" s="159"/>
      <c r="N43" s="168"/>
      <c r="O43" s="115">
        <f>IFERROR(VLOOKUP(#REF!,制度比較１,5,FALSE),0)</f>
        <v>0</v>
      </c>
      <c r="P43" s="113">
        <f>IFERROR(VLOOKUP(#REF!,制度比較１,6,FALSE),0)</f>
        <v>0</v>
      </c>
      <c r="Q43" s="119">
        <f>IFERROR(VLOOKUP(#REF!,制度比較１,7,FALSE),0)</f>
        <v>0</v>
      </c>
      <c r="R43" s="243">
        <v>0</v>
      </c>
      <c r="S43" s="169">
        <f>IFERROR(VLOOKUP(#REF!,制度比較１,9,FALSE),0)</f>
        <v>0</v>
      </c>
    </row>
    <row r="44" spans="1:19" s="6" customFormat="1" ht="32.1" hidden="1" customHeight="1">
      <c r="A44" s="13"/>
      <c r="B44" s="310">
        <f t="shared" si="12"/>
        <v>0</v>
      </c>
      <c r="C44" s="311">
        <f t="shared" si="13"/>
        <v>0</v>
      </c>
      <c r="D44" s="312"/>
      <c r="E44" s="313">
        <f t="shared" si="9"/>
        <v>0</v>
      </c>
      <c r="F44" s="314">
        <f t="shared" si="10"/>
        <v>0</v>
      </c>
      <c r="G44" s="302">
        <v>0</v>
      </c>
      <c r="H44" s="315">
        <f t="shared" si="14"/>
        <v>0</v>
      </c>
      <c r="I44" s="316">
        <f t="shared" si="11"/>
        <v>0</v>
      </c>
      <c r="L44" s="158" t="s">
        <v>123</v>
      </c>
      <c r="M44" s="159"/>
      <c r="N44" s="168"/>
      <c r="O44" s="115">
        <f>IFERROR(VLOOKUP(#REF!,制度比較１,5,FALSE),0)</f>
        <v>0</v>
      </c>
      <c r="P44" s="113">
        <f>IFERROR(VLOOKUP(#REF!,制度比較１,6,FALSE),0)</f>
        <v>0</v>
      </c>
      <c r="Q44" s="119">
        <f>IFERROR(VLOOKUP(#REF!,制度比較１,7,FALSE),0)</f>
        <v>0</v>
      </c>
      <c r="R44" s="243">
        <v>0</v>
      </c>
      <c r="S44" s="169">
        <f>IFERROR(VLOOKUP(#REF!,制度比較１,9,FALSE),0)</f>
        <v>0</v>
      </c>
    </row>
    <row r="45" spans="1:19" s="6" customFormat="1" ht="32.1" hidden="1" customHeight="1">
      <c r="A45" s="13"/>
      <c r="B45" s="310">
        <f t="shared" si="12"/>
        <v>0</v>
      </c>
      <c r="C45" s="311">
        <f t="shared" si="13"/>
        <v>0</v>
      </c>
      <c r="D45" s="312"/>
      <c r="E45" s="313">
        <f t="shared" si="9"/>
        <v>0</v>
      </c>
      <c r="F45" s="314">
        <f t="shared" si="10"/>
        <v>0</v>
      </c>
      <c r="G45" s="302">
        <v>0</v>
      </c>
      <c r="H45" s="315">
        <f t="shared" si="14"/>
        <v>0</v>
      </c>
      <c r="I45" s="316">
        <f t="shared" si="11"/>
        <v>0</v>
      </c>
      <c r="L45" s="158" t="s">
        <v>123</v>
      </c>
      <c r="M45" s="159"/>
      <c r="N45" s="168"/>
      <c r="O45" s="115">
        <f>IFERROR(VLOOKUP(#REF!,制度比較１,5,FALSE),0)</f>
        <v>0</v>
      </c>
      <c r="P45" s="113">
        <f>IFERROR(VLOOKUP(#REF!,制度比較１,6,FALSE),0)</f>
        <v>0</v>
      </c>
      <c r="Q45" s="119">
        <f>IFERROR(VLOOKUP(#REF!,制度比較１,7,FALSE),0)</f>
        <v>0</v>
      </c>
      <c r="R45" s="243">
        <v>0</v>
      </c>
      <c r="S45" s="169">
        <f>IFERROR(VLOOKUP(#REF!,制度比較１,9,FALSE),0)</f>
        <v>0</v>
      </c>
    </row>
    <row r="46" spans="1:19" s="6" customFormat="1" ht="32.1" hidden="1" customHeight="1">
      <c r="A46" s="13"/>
      <c r="B46" s="310">
        <f t="shared" si="12"/>
        <v>0</v>
      </c>
      <c r="C46" s="311">
        <f t="shared" si="13"/>
        <v>0</v>
      </c>
      <c r="D46" s="312"/>
      <c r="E46" s="313">
        <f t="shared" si="9"/>
        <v>0</v>
      </c>
      <c r="F46" s="314">
        <f t="shared" si="10"/>
        <v>0</v>
      </c>
      <c r="G46" s="302">
        <v>0</v>
      </c>
      <c r="H46" s="315">
        <f t="shared" si="14"/>
        <v>0</v>
      </c>
      <c r="I46" s="316">
        <f t="shared" si="11"/>
        <v>0</v>
      </c>
      <c r="L46" s="158" t="s">
        <v>123</v>
      </c>
      <c r="M46" s="159"/>
      <c r="N46" s="168"/>
      <c r="O46" s="115">
        <f>IFERROR(VLOOKUP(#REF!,制度比較１,5,FALSE),0)</f>
        <v>0</v>
      </c>
      <c r="P46" s="113">
        <f>IFERROR(VLOOKUP(#REF!,制度比較１,6,FALSE),0)</f>
        <v>0</v>
      </c>
      <c r="Q46" s="119">
        <f>IFERROR(VLOOKUP(#REF!,制度比較１,7,FALSE),0)</f>
        <v>0</v>
      </c>
      <c r="R46" s="243">
        <v>0</v>
      </c>
      <c r="S46" s="169">
        <f>IFERROR(VLOOKUP(#REF!,制度比較１,9,FALSE),0)</f>
        <v>0</v>
      </c>
    </row>
    <row r="47" spans="1:19" s="6" customFormat="1" ht="32.1" hidden="1" customHeight="1">
      <c r="A47" s="13"/>
      <c r="B47" s="310">
        <f t="shared" si="12"/>
        <v>0</v>
      </c>
      <c r="C47" s="311">
        <f t="shared" si="13"/>
        <v>0</v>
      </c>
      <c r="D47" s="312"/>
      <c r="E47" s="313">
        <f t="shared" si="9"/>
        <v>0</v>
      </c>
      <c r="F47" s="314">
        <f t="shared" si="10"/>
        <v>0</v>
      </c>
      <c r="G47" s="302">
        <v>0</v>
      </c>
      <c r="H47" s="315">
        <f t="shared" si="14"/>
        <v>0</v>
      </c>
      <c r="I47" s="316">
        <f t="shared" si="11"/>
        <v>0</v>
      </c>
      <c r="L47" s="158" t="s">
        <v>123</v>
      </c>
      <c r="M47" s="159"/>
      <c r="N47" s="168"/>
      <c r="O47" s="115">
        <f>IFERROR(VLOOKUP(#REF!,制度比較１,5,FALSE),0)</f>
        <v>0</v>
      </c>
      <c r="P47" s="113">
        <f>IFERROR(VLOOKUP(#REF!,制度比較１,6,FALSE),0)</f>
        <v>0</v>
      </c>
      <c r="Q47" s="119">
        <f>IFERROR(VLOOKUP(#REF!,制度比較１,7,FALSE),0)</f>
        <v>0</v>
      </c>
      <c r="R47" s="243">
        <v>0</v>
      </c>
      <c r="S47" s="169">
        <f>IFERROR(VLOOKUP(#REF!,制度比較１,9,FALSE),0)</f>
        <v>0</v>
      </c>
    </row>
    <row r="48" spans="1:19" s="6" customFormat="1" ht="32.1" hidden="1" customHeight="1">
      <c r="A48" s="13"/>
      <c r="B48" s="310">
        <f t="shared" si="12"/>
        <v>0</v>
      </c>
      <c r="C48" s="311">
        <f t="shared" si="13"/>
        <v>0</v>
      </c>
      <c r="D48" s="312"/>
      <c r="E48" s="313">
        <f t="shared" si="9"/>
        <v>0</v>
      </c>
      <c r="F48" s="314">
        <f t="shared" si="10"/>
        <v>0</v>
      </c>
      <c r="G48" s="302">
        <v>0</v>
      </c>
      <c r="H48" s="315">
        <f t="shared" si="14"/>
        <v>0</v>
      </c>
      <c r="I48" s="316">
        <f t="shared" si="11"/>
        <v>0</v>
      </c>
      <c r="L48" s="158" t="s">
        <v>123</v>
      </c>
      <c r="M48" s="159"/>
      <c r="N48" s="168"/>
      <c r="O48" s="115">
        <f>IFERROR(VLOOKUP(#REF!,制度比較１,5,FALSE),0)</f>
        <v>0</v>
      </c>
      <c r="P48" s="113">
        <f>IFERROR(VLOOKUP(#REF!,制度比較１,6,FALSE),0)</f>
        <v>0</v>
      </c>
      <c r="Q48" s="119">
        <f>IFERROR(VLOOKUP(#REF!,制度比較１,7,FALSE),0)</f>
        <v>0</v>
      </c>
      <c r="R48" s="243">
        <v>0</v>
      </c>
      <c r="S48" s="169">
        <f>IFERROR(VLOOKUP(#REF!,制度比較１,9,FALSE),0)</f>
        <v>0</v>
      </c>
    </row>
    <row r="49" spans="1:19" s="6" customFormat="1" ht="32.1" hidden="1" customHeight="1">
      <c r="A49" s="13"/>
      <c r="B49" s="310">
        <f t="shared" si="12"/>
        <v>0</v>
      </c>
      <c r="C49" s="311">
        <f t="shared" si="13"/>
        <v>0</v>
      </c>
      <c r="D49" s="312"/>
      <c r="E49" s="313">
        <f t="shared" si="9"/>
        <v>0</v>
      </c>
      <c r="F49" s="314">
        <f t="shared" si="10"/>
        <v>0</v>
      </c>
      <c r="G49" s="302">
        <v>0</v>
      </c>
      <c r="H49" s="315">
        <f t="shared" si="14"/>
        <v>0</v>
      </c>
      <c r="I49" s="316">
        <f t="shared" si="11"/>
        <v>0</v>
      </c>
      <c r="L49" s="158" t="s">
        <v>123</v>
      </c>
      <c r="M49" s="159"/>
      <c r="N49" s="168"/>
      <c r="O49" s="115">
        <f>IFERROR(VLOOKUP(#REF!,制度比較１,5,FALSE),0)</f>
        <v>0</v>
      </c>
      <c r="P49" s="113">
        <f>IFERROR(VLOOKUP(#REF!,制度比較１,6,FALSE),0)</f>
        <v>0</v>
      </c>
      <c r="Q49" s="119">
        <f>IFERROR(VLOOKUP(#REF!,制度比較１,7,FALSE),0)</f>
        <v>0</v>
      </c>
      <c r="R49" s="243">
        <v>0</v>
      </c>
      <c r="S49" s="169">
        <f>IFERROR(VLOOKUP(#REF!,制度比較１,9,FALSE),0)</f>
        <v>0</v>
      </c>
    </row>
    <row r="50" spans="1:19" s="6" customFormat="1" ht="32.1" hidden="1" customHeight="1">
      <c r="A50" s="13"/>
      <c r="B50" s="310">
        <f t="shared" si="12"/>
        <v>0</v>
      </c>
      <c r="C50" s="311">
        <f t="shared" si="13"/>
        <v>0</v>
      </c>
      <c r="D50" s="312"/>
      <c r="E50" s="313">
        <f t="shared" si="9"/>
        <v>0</v>
      </c>
      <c r="F50" s="314">
        <f t="shared" si="10"/>
        <v>0</v>
      </c>
      <c r="G50" s="302">
        <v>0</v>
      </c>
      <c r="H50" s="315">
        <f t="shared" si="14"/>
        <v>0</v>
      </c>
      <c r="I50" s="316">
        <f t="shared" si="11"/>
        <v>0</v>
      </c>
      <c r="L50" s="158" t="s">
        <v>123</v>
      </c>
      <c r="M50" s="159"/>
      <c r="N50" s="168"/>
      <c r="O50" s="115">
        <f>IFERROR(VLOOKUP(#REF!,制度比較１,5,FALSE),0)</f>
        <v>0</v>
      </c>
      <c r="P50" s="113">
        <f>IFERROR(VLOOKUP(#REF!,制度比較１,6,FALSE),0)</f>
        <v>0</v>
      </c>
      <c r="Q50" s="119">
        <f>IFERROR(VLOOKUP(#REF!,制度比較１,7,FALSE),0)</f>
        <v>0</v>
      </c>
      <c r="R50" s="243">
        <v>0</v>
      </c>
      <c r="S50" s="169">
        <f>IFERROR(VLOOKUP(#REF!,制度比較１,9,FALSE),0)</f>
        <v>0</v>
      </c>
    </row>
    <row r="51" spans="1:19" s="6" customFormat="1" ht="32.1" hidden="1" customHeight="1">
      <c r="A51" s="13"/>
      <c r="B51" s="310">
        <f t="shared" si="12"/>
        <v>0</v>
      </c>
      <c r="C51" s="311">
        <f t="shared" si="13"/>
        <v>0</v>
      </c>
      <c r="D51" s="312"/>
      <c r="E51" s="313">
        <f t="shared" si="9"/>
        <v>0</v>
      </c>
      <c r="F51" s="314">
        <f t="shared" si="10"/>
        <v>0</v>
      </c>
      <c r="G51" s="302">
        <v>0</v>
      </c>
      <c r="H51" s="315">
        <f t="shared" si="14"/>
        <v>0</v>
      </c>
      <c r="I51" s="316">
        <f t="shared" si="11"/>
        <v>0</v>
      </c>
      <c r="L51" s="158" t="s">
        <v>123</v>
      </c>
      <c r="M51" s="159"/>
      <c r="N51" s="168"/>
      <c r="O51" s="115">
        <f>IFERROR(VLOOKUP(#REF!,制度比較１,5,FALSE),0)</f>
        <v>0</v>
      </c>
      <c r="P51" s="113">
        <f>IFERROR(VLOOKUP(#REF!,制度比較１,6,FALSE),0)</f>
        <v>0</v>
      </c>
      <c r="Q51" s="119">
        <f>IFERROR(VLOOKUP(#REF!,制度比較１,7,FALSE),0)</f>
        <v>0</v>
      </c>
      <c r="R51" s="243">
        <v>0</v>
      </c>
      <c r="S51" s="169">
        <f>IFERROR(VLOOKUP(#REF!,制度比較１,9,FALSE),0)</f>
        <v>0</v>
      </c>
    </row>
    <row r="52" spans="1:19" s="6" customFormat="1" ht="32.1" hidden="1" customHeight="1">
      <c r="A52" s="13"/>
      <c r="B52" s="310">
        <f t="shared" si="12"/>
        <v>0</v>
      </c>
      <c r="C52" s="311">
        <f t="shared" si="13"/>
        <v>0</v>
      </c>
      <c r="D52" s="312"/>
      <c r="E52" s="313">
        <f t="shared" si="9"/>
        <v>0</v>
      </c>
      <c r="F52" s="314">
        <f t="shared" si="10"/>
        <v>0</v>
      </c>
      <c r="G52" s="302">
        <v>0</v>
      </c>
      <c r="H52" s="315">
        <f t="shared" si="14"/>
        <v>0</v>
      </c>
      <c r="I52" s="316">
        <f t="shared" si="11"/>
        <v>0</v>
      </c>
      <c r="L52" s="158" t="s">
        <v>123</v>
      </c>
      <c r="M52" s="159"/>
      <c r="N52" s="168"/>
      <c r="O52" s="115">
        <f>IFERROR(VLOOKUP(#REF!,制度比較１,5,FALSE),0)</f>
        <v>0</v>
      </c>
      <c r="P52" s="113">
        <f>IFERROR(VLOOKUP(#REF!,制度比較１,6,FALSE),0)</f>
        <v>0</v>
      </c>
      <c r="Q52" s="119">
        <f>IFERROR(VLOOKUP(#REF!,制度比較１,7,FALSE),0)</f>
        <v>0</v>
      </c>
      <c r="R52" s="243">
        <v>0</v>
      </c>
      <c r="S52" s="169">
        <f>IFERROR(VLOOKUP(#REF!,制度比較１,9,FALSE),0)</f>
        <v>0</v>
      </c>
    </row>
    <row r="53" spans="1:19" s="6" customFormat="1" ht="32.1" hidden="1" customHeight="1">
      <c r="A53" s="13"/>
      <c r="B53" s="310">
        <f t="shared" si="12"/>
        <v>0</v>
      </c>
      <c r="C53" s="311">
        <f t="shared" si="13"/>
        <v>0</v>
      </c>
      <c r="D53" s="312"/>
      <c r="E53" s="313">
        <f t="shared" si="9"/>
        <v>0</v>
      </c>
      <c r="F53" s="314">
        <f t="shared" si="10"/>
        <v>0</v>
      </c>
      <c r="G53" s="302">
        <v>0</v>
      </c>
      <c r="H53" s="315">
        <f t="shared" si="14"/>
        <v>0</v>
      </c>
      <c r="I53" s="316">
        <f t="shared" si="11"/>
        <v>0</v>
      </c>
      <c r="L53" s="158" t="s">
        <v>123</v>
      </c>
      <c r="M53" s="159"/>
      <c r="N53" s="168"/>
      <c r="O53" s="115">
        <f>IFERROR(VLOOKUP(#REF!,制度比較１,5,FALSE),0)</f>
        <v>0</v>
      </c>
      <c r="P53" s="113">
        <f>IFERROR(VLOOKUP(#REF!,制度比較１,6,FALSE),0)</f>
        <v>0</v>
      </c>
      <c r="Q53" s="119">
        <f>IFERROR(VLOOKUP(#REF!,制度比較１,7,FALSE),0)</f>
        <v>0</v>
      </c>
      <c r="R53" s="243">
        <v>0</v>
      </c>
      <c r="S53" s="169">
        <f>IFERROR(VLOOKUP(#REF!,制度比較１,9,FALSE),0)</f>
        <v>0</v>
      </c>
    </row>
    <row r="54" spans="1:19" s="6" customFormat="1" ht="32.1" hidden="1" customHeight="1">
      <c r="A54" s="13"/>
      <c r="B54" s="310">
        <f t="shared" si="12"/>
        <v>0</v>
      </c>
      <c r="C54" s="311">
        <f t="shared" si="13"/>
        <v>0</v>
      </c>
      <c r="D54" s="312"/>
      <c r="E54" s="313">
        <f t="shared" si="9"/>
        <v>0</v>
      </c>
      <c r="F54" s="314">
        <f t="shared" si="10"/>
        <v>0</v>
      </c>
      <c r="G54" s="302">
        <v>0</v>
      </c>
      <c r="H54" s="315">
        <f t="shared" si="14"/>
        <v>0</v>
      </c>
      <c r="I54" s="316">
        <f t="shared" si="11"/>
        <v>0</v>
      </c>
      <c r="L54" s="158" t="s">
        <v>123</v>
      </c>
      <c r="M54" s="159"/>
      <c r="N54" s="168"/>
      <c r="O54" s="115">
        <f>IFERROR(VLOOKUP(#REF!,制度比較１,5,FALSE),0)</f>
        <v>0</v>
      </c>
      <c r="P54" s="113">
        <f>IFERROR(VLOOKUP(#REF!,制度比較１,6,FALSE),0)</f>
        <v>0</v>
      </c>
      <c r="Q54" s="119">
        <f>IFERROR(VLOOKUP(#REF!,制度比較１,7,FALSE),0)</f>
        <v>0</v>
      </c>
      <c r="R54" s="243">
        <v>0</v>
      </c>
      <c r="S54" s="169">
        <f>IFERROR(VLOOKUP(#REF!,制度比較１,9,FALSE),0)</f>
        <v>0</v>
      </c>
    </row>
    <row r="55" spans="1:19" s="6" customFormat="1" ht="32.1" hidden="1" customHeight="1">
      <c r="A55" s="13"/>
      <c r="B55" s="310">
        <f t="shared" si="12"/>
        <v>0</v>
      </c>
      <c r="C55" s="311">
        <f t="shared" si="13"/>
        <v>0</v>
      </c>
      <c r="D55" s="312"/>
      <c r="E55" s="313">
        <f t="shared" si="9"/>
        <v>0</v>
      </c>
      <c r="F55" s="314">
        <f t="shared" si="10"/>
        <v>0</v>
      </c>
      <c r="G55" s="302">
        <v>0</v>
      </c>
      <c r="H55" s="315">
        <f t="shared" si="14"/>
        <v>0</v>
      </c>
      <c r="I55" s="316">
        <f t="shared" si="11"/>
        <v>0</v>
      </c>
      <c r="L55" s="158" t="s">
        <v>123</v>
      </c>
      <c r="M55" s="159"/>
      <c r="N55" s="168"/>
      <c r="O55" s="115">
        <f>IFERROR(VLOOKUP(#REF!,制度比較１,5,FALSE),0)</f>
        <v>0</v>
      </c>
      <c r="P55" s="113">
        <f>IFERROR(VLOOKUP(#REF!,制度比較１,6,FALSE),0)</f>
        <v>0</v>
      </c>
      <c r="Q55" s="119">
        <f>IFERROR(VLOOKUP(#REF!,制度比較１,7,FALSE),0)</f>
        <v>0</v>
      </c>
      <c r="R55" s="243">
        <v>0</v>
      </c>
      <c r="S55" s="169">
        <f>IFERROR(VLOOKUP(#REF!,制度比較１,9,FALSE),0)</f>
        <v>0</v>
      </c>
    </row>
    <row r="56" spans="1:19" s="6" customFormat="1" ht="32.1" hidden="1" customHeight="1">
      <c r="A56" s="13"/>
      <c r="B56" s="310">
        <f t="shared" si="12"/>
        <v>0</v>
      </c>
      <c r="C56" s="311">
        <f t="shared" si="13"/>
        <v>0</v>
      </c>
      <c r="D56" s="312"/>
      <c r="E56" s="313">
        <f t="shared" si="9"/>
        <v>0</v>
      </c>
      <c r="F56" s="314">
        <f t="shared" si="10"/>
        <v>0</v>
      </c>
      <c r="G56" s="302">
        <v>0</v>
      </c>
      <c r="H56" s="315">
        <f t="shared" si="14"/>
        <v>0</v>
      </c>
      <c r="I56" s="316">
        <f t="shared" si="11"/>
        <v>0</v>
      </c>
      <c r="L56" s="158" t="s">
        <v>123</v>
      </c>
      <c r="M56" s="159"/>
      <c r="N56" s="168"/>
      <c r="O56" s="115">
        <f>IFERROR(VLOOKUP(#REF!,制度比較１,5,FALSE),0)</f>
        <v>0</v>
      </c>
      <c r="P56" s="113">
        <f>IFERROR(VLOOKUP(#REF!,制度比較１,6,FALSE),0)</f>
        <v>0</v>
      </c>
      <c r="Q56" s="119">
        <f>IFERROR(VLOOKUP(#REF!,制度比較１,7,FALSE),0)</f>
        <v>0</v>
      </c>
      <c r="R56" s="243">
        <v>0</v>
      </c>
      <c r="S56" s="169">
        <f>IFERROR(VLOOKUP(#REF!,制度比較１,9,FALSE),0)</f>
        <v>0</v>
      </c>
    </row>
    <row r="57" spans="1:19" s="6" customFormat="1" ht="32.1" hidden="1" customHeight="1">
      <c r="A57" s="13"/>
      <c r="B57" s="310">
        <f t="shared" si="12"/>
        <v>0</v>
      </c>
      <c r="C57" s="311">
        <f t="shared" si="13"/>
        <v>0</v>
      </c>
      <c r="D57" s="312"/>
      <c r="E57" s="313">
        <f t="shared" si="9"/>
        <v>0</v>
      </c>
      <c r="F57" s="314">
        <f t="shared" si="10"/>
        <v>0</v>
      </c>
      <c r="G57" s="302">
        <v>0</v>
      </c>
      <c r="H57" s="315">
        <f t="shared" si="14"/>
        <v>0</v>
      </c>
      <c r="I57" s="316">
        <f t="shared" si="11"/>
        <v>0</v>
      </c>
      <c r="L57" s="158" t="s">
        <v>123</v>
      </c>
      <c r="M57" s="159"/>
      <c r="N57" s="168"/>
      <c r="O57" s="115">
        <f>IFERROR(VLOOKUP(#REF!,制度比較１,5,FALSE),0)</f>
        <v>0</v>
      </c>
      <c r="P57" s="113">
        <f>IFERROR(VLOOKUP(#REF!,制度比較１,6,FALSE),0)</f>
        <v>0</v>
      </c>
      <c r="Q57" s="119">
        <f>IFERROR(VLOOKUP(#REF!,制度比較１,7,FALSE),0)</f>
        <v>0</v>
      </c>
      <c r="R57" s="243">
        <v>0</v>
      </c>
      <c r="S57" s="169">
        <f>IFERROR(VLOOKUP(#REF!,制度比較１,9,FALSE),0)</f>
        <v>0</v>
      </c>
    </row>
    <row r="58" spans="1:19" s="6" customFormat="1" ht="32.1" hidden="1" customHeight="1">
      <c r="A58" s="13"/>
      <c r="B58" s="310">
        <f t="shared" si="12"/>
        <v>0</v>
      </c>
      <c r="C58" s="311">
        <f t="shared" si="13"/>
        <v>0</v>
      </c>
      <c r="D58" s="312"/>
      <c r="E58" s="313">
        <f t="shared" si="9"/>
        <v>0</v>
      </c>
      <c r="F58" s="314">
        <f t="shared" si="10"/>
        <v>0</v>
      </c>
      <c r="G58" s="302">
        <v>0</v>
      </c>
      <c r="H58" s="315">
        <f t="shared" si="14"/>
        <v>0</v>
      </c>
      <c r="I58" s="316">
        <f t="shared" si="11"/>
        <v>0</v>
      </c>
      <c r="L58" s="158" t="s">
        <v>123</v>
      </c>
      <c r="M58" s="159"/>
      <c r="N58" s="168"/>
      <c r="O58" s="115">
        <f>IFERROR(VLOOKUP(#REF!,制度比較１,5,FALSE),0)</f>
        <v>0</v>
      </c>
      <c r="P58" s="113">
        <f>IFERROR(VLOOKUP(#REF!,制度比較１,6,FALSE),0)</f>
        <v>0</v>
      </c>
      <c r="Q58" s="119">
        <f>IFERROR(VLOOKUP(#REF!,制度比較１,7,FALSE),0)</f>
        <v>0</v>
      </c>
      <c r="R58" s="243">
        <v>0</v>
      </c>
      <c r="S58" s="169">
        <f>IFERROR(VLOOKUP(#REF!,制度比較１,9,FALSE),0)</f>
        <v>0</v>
      </c>
    </row>
    <row r="59" spans="1:19" s="6" customFormat="1" ht="32.1" hidden="1" customHeight="1">
      <c r="A59" s="13"/>
      <c r="B59" s="310">
        <f t="shared" si="12"/>
        <v>0</v>
      </c>
      <c r="C59" s="311">
        <f t="shared" si="13"/>
        <v>0</v>
      </c>
      <c r="D59" s="312"/>
      <c r="E59" s="313">
        <f t="shared" si="9"/>
        <v>0</v>
      </c>
      <c r="F59" s="314">
        <f t="shared" si="10"/>
        <v>0</v>
      </c>
      <c r="G59" s="302">
        <v>0</v>
      </c>
      <c r="H59" s="315">
        <f t="shared" si="14"/>
        <v>0</v>
      </c>
      <c r="I59" s="316">
        <f t="shared" si="11"/>
        <v>0</v>
      </c>
      <c r="L59" s="158" t="s">
        <v>123</v>
      </c>
      <c r="M59" s="159"/>
      <c r="N59" s="168"/>
      <c r="O59" s="115">
        <f>IFERROR(VLOOKUP(#REF!,制度比較１,5,FALSE),0)</f>
        <v>0</v>
      </c>
      <c r="P59" s="113">
        <f>IFERROR(VLOOKUP(#REF!,制度比較１,6,FALSE),0)</f>
        <v>0</v>
      </c>
      <c r="Q59" s="119">
        <f>IFERROR(VLOOKUP(#REF!,制度比較１,7,FALSE),0)</f>
        <v>0</v>
      </c>
      <c r="R59" s="243">
        <v>0</v>
      </c>
      <c r="S59" s="169">
        <f>IFERROR(VLOOKUP(#REF!,制度比較１,9,FALSE),0)</f>
        <v>0</v>
      </c>
    </row>
    <row r="60" spans="1:19" s="6" customFormat="1" ht="32.1" hidden="1" customHeight="1">
      <c r="A60" s="13"/>
      <c r="B60" s="310">
        <f t="shared" si="12"/>
        <v>0</v>
      </c>
      <c r="C60" s="311">
        <f t="shared" si="13"/>
        <v>0</v>
      </c>
      <c r="D60" s="312"/>
      <c r="E60" s="313">
        <f t="shared" ref="E60:E63" si="15">O60*D60/10</f>
        <v>0</v>
      </c>
      <c r="F60" s="314">
        <f t="shared" ref="F60:F63" si="16">E60*P60*Q60*R60*(1-S60)</f>
        <v>0</v>
      </c>
      <c r="G60" s="302">
        <v>0</v>
      </c>
      <c r="H60" s="315">
        <f t="shared" si="14"/>
        <v>0</v>
      </c>
      <c r="I60" s="316">
        <f t="shared" ref="I60:I63" si="17">IF((E60*P60-H60)*Q60&lt;0,0,(E60*P60-H60)*Q60)</f>
        <v>0</v>
      </c>
      <c r="L60" s="158" t="s">
        <v>123</v>
      </c>
      <c r="M60" s="159"/>
      <c r="N60" s="168"/>
      <c r="O60" s="115">
        <f>IFERROR(VLOOKUP(#REF!,制度比較１,5,FALSE),0)</f>
        <v>0</v>
      </c>
      <c r="P60" s="113">
        <f>IFERROR(VLOOKUP(#REF!,制度比較１,6,FALSE),0)</f>
        <v>0</v>
      </c>
      <c r="Q60" s="119">
        <f>IFERROR(VLOOKUP(#REF!,制度比較１,7,FALSE),0)</f>
        <v>0</v>
      </c>
      <c r="R60" s="243">
        <v>0</v>
      </c>
      <c r="S60" s="169">
        <f>IFERROR(VLOOKUP(#REF!,制度比較１,9,FALSE),0)</f>
        <v>0</v>
      </c>
    </row>
    <row r="61" spans="1:19" s="6" customFormat="1" ht="32.1" hidden="1" customHeight="1">
      <c r="A61" s="13"/>
      <c r="B61" s="310">
        <f t="shared" si="12"/>
        <v>0</v>
      </c>
      <c r="C61" s="311">
        <f t="shared" si="13"/>
        <v>0</v>
      </c>
      <c r="D61" s="312"/>
      <c r="E61" s="313">
        <f t="shared" si="15"/>
        <v>0</v>
      </c>
      <c r="F61" s="314">
        <f t="shared" si="16"/>
        <v>0</v>
      </c>
      <c r="G61" s="302">
        <v>0</v>
      </c>
      <c r="H61" s="315">
        <f t="shared" si="14"/>
        <v>0</v>
      </c>
      <c r="I61" s="316">
        <f t="shared" si="17"/>
        <v>0</v>
      </c>
      <c r="L61" s="158" t="s">
        <v>123</v>
      </c>
      <c r="M61" s="159"/>
      <c r="N61" s="168"/>
      <c r="O61" s="115">
        <f>IFERROR(VLOOKUP(#REF!,制度比較１,5,FALSE),0)</f>
        <v>0</v>
      </c>
      <c r="P61" s="113">
        <f>IFERROR(VLOOKUP(#REF!,制度比較１,6,FALSE),0)</f>
        <v>0</v>
      </c>
      <c r="Q61" s="119">
        <f>IFERROR(VLOOKUP(#REF!,制度比較１,7,FALSE),0)</f>
        <v>0</v>
      </c>
      <c r="R61" s="243">
        <v>0</v>
      </c>
      <c r="S61" s="169">
        <f>IFERROR(VLOOKUP(#REF!,制度比較１,9,FALSE),0)</f>
        <v>0</v>
      </c>
    </row>
    <row r="62" spans="1:19" s="6" customFormat="1" ht="32.1" hidden="1" customHeight="1">
      <c r="A62" s="13"/>
      <c r="B62" s="310">
        <f t="shared" si="12"/>
        <v>0</v>
      </c>
      <c r="C62" s="311">
        <f t="shared" si="13"/>
        <v>0</v>
      </c>
      <c r="D62" s="312"/>
      <c r="E62" s="313">
        <f t="shared" si="15"/>
        <v>0</v>
      </c>
      <c r="F62" s="314">
        <f t="shared" si="16"/>
        <v>0</v>
      </c>
      <c r="G62" s="302">
        <v>0</v>
      </c>
      <c r="H62" s="315">
        <f t="shared" si="14"/>
        <v>0</v>
      </c>
      <c r="I62" s="316">
        <f t="shared" si="17"/>
        <v>0</v>
      </c>
      <c r="L62" s="158" t="s">
        <v>123</v>
      </c>
      <c r="M62" s="159"/>
      <c r="N62" s="168"/>
      <c r="O62" s="115">
        <f>IFERROR(VLOOKUP(#REF!,制度比較１,5,FALSE),0)</f>
        <v>0</v>
      </c>
      <c r="P62" s="113">
        <f>IFERROR(VLOOKUP(#REF!,制度比較１,6,FALSE),0)</f>
        <v>0</v>
      </c>
      <c r="Q62" s="119">
        <f>IFERROR(VLOOKUP(#REF!,制度比較１,7,FALSE),0)</f>
        <v>0</v>
      </c>
      <c r="R62" s="243">
        <v>0</v>
      </c>
      <c r="S62" s="169">
        <f>IFERROR(VLOOKUP(#REF!,制度比較１,9,FALSE),0)</f>
        <v>0</v>
      </c>
    </row>
    <row r="63" spans="1:19" s="6" customFormat="1" ht="32.1" hidden="1" customHeight="1" thickBot="1">
      <c r="A63" s="13"/>
      <c r="B63" s="162">
        <f t="shared" si="12"/>
        <v>0</v>
      </c>
      <c r="C63" s="174">
        <f t="shared" si="13"/>
        <v>0</v>
      </c>
      <c r="D63" s="163"/>
      <c r="E63" s="141">
        <f t="shared" si="15"/>
        <v>0</v>
      </c>
      <c r="F63" s="52">
        <f t="shared" si="16"/>
        <v>0</v>
      </c>
      <c r="G63" s="112">
        <v>0</v>
      </c>
      <c r="H63" s="142">
        <f t="shared" si="14"/>
        <v>0</v>
      </c>
      <c r="I63" s="28">
        <f t="shared" si="17"/>
        <v>0</v>
      </c>
      <c r="L63" s="160" t="s">
        <v>123</v>
      </c>
      <c r="M63" s="161"/>
      <c r="N63" s="170"/>
      <c r="O63" s="116">
        <f>IFERROR(VLOOKUP(#REF!,制度比較１,5,FALSE),0)</f>
        <v>0</v>
      </c>
      <c r="P63" s="114">
        <f>IFERROR(VLOOKUP(#REF!,制度比較１,6,FALSE),0)</f>
        <v>0</v>
      </c>
      <c r="Q63" s="120">
        <f>IFERROR(VLOOKUP(#REF!,制度比較１,7,FALSE),0)</f>
        <v>0</v>
      </c>
      <c r="R63" s="244">
        <v>0</v>
      </c>
      <c r="S63" s="171">
        <f>IFERROR(VLOOKUP(#REF!,制度比較１,9,FALSE),0)</f>
        <v>0</v>
      </c>
    </row>
    <row r="64" spans="1:19" s="6" customFormat="1" ht="3.75" customHeight="1">
      <c r="A64" s="13"/>
      <c r="B64" s="62"/>
      <c r="C64" s="15"/>
      <c r="D64" s="15"/>
      <c r="E64" s="15"/>
      <c r="F64" s="15"/>
      <c r="G64" s="15"/>
      <c r="H64" s="15"/>
      <c r="I64" s="15"/>
      <c r="J64" s="17"/>
      <c r="K64" s="17"/>
      <c r="L64" s="17"/>
      <c r="M64" s="62"/>
      <c r="N64" s="15"/>
      <c r="O64" s="15"/>
      <c r="P64" s="15"/>
      <c r="Q64" s="15"/>
      <c r="R64" s="15"/>
      <c r="S64" s="15"/>
    </row>
    <row r="65" spans="1:19" ht="15" customHeight="1">
      <c r="A65" s="10"/>
      <c r="B65" s="61"/>
      <c r="C65" s="172"/>
      <c r="D65" s="10"/>
      <c r="E65" s="10"/>
      <c r="F65" s="10"/>
      <c r="G65" s="10"/>
      <c r="H65" s="10"/>
      <c r="I65" s="13"/>
      <c r="J65" s="19"/>
      <c r="K65" s="19"/>
      <c r="L65" s="19"/>
      <c r="M65" s="61"/>
      <c r="N65" s="10"/>
      <c r="O65" s="10"/>
      <c r="P65" s="13"/>
      <c r="Q65" s="10"/>
      <c r="R65" s="10"/>
      <c r="S65" s="10"/>
    </row>
    <row r="66" spans="1:19" s="6" customFormat="1" ht="15" customHeight="1">
      <c r="B66" s="20"/>
      <c r="C66" s="175"/>
      <c r="D66" s="20"/>
      <c r="E66" s="20"/>
      <c r="F66" s="20"/>
      <c r="G66" s="20"/>
      <c r="H66" s="20"/>
      <c r="I66" s="20"/>
      <c r="M66" s="20"/>
      <c r="N66" s="20"/>
      <c r="O66" s="20"/>
      <c r="P66" s="20"/>
      <c r="Q66" s="20"/>
      <c r="R66" s="20"/>
      <c r="S66" s="20"/>
    </row>
    <row r="67" spans="1:19" s="6" customFormat="1" ht="15" customHeight="1">
      <c r="B67" s="20"/>
      <c r="C67" s="175"/>
      <c r="D67" s="20"/>
      <c r="E67" s="20"/>
      <c r="F67" s="20"/>
      <c r="G67" s="20"/>
      <c r="H67" s="20"/>
      <c r="I67" s="20"/>
      <c r="M67" s="20"/>
      <c r="N67" s="20"/>
      <c r="O67" s="20"/>
      <c r="P67" s="20"/>
      <c r="Q67" s="20"/>
      <c r="R67" s="20"/>
      <c r="S67" s="20"/>
    </row>
    <row r="68" spans="1:19" s="6" customFormat="1" ht="15" customHeight="1">
      <c r="B68" s="20"/>
      <c r="C68" s="175"/>
      <c r="D68" s="20"/>
      <c r="E68" s="20"/>
      <c r="F68" s="20"/>
      <c r="G68" s="20"/>
      <c r="H68" s="20"/>
      <c r="I68" s="20"/>
      <c r="M68" s="20"/>
      <c r="N68" s="20"/>
      <c r="O68" s="20"/>
      <c r="P68" s="20"/>
      <c r="Q68" s="20"/>
      <c r="R68" s="20"/>
      <c r="S68" s="20"/>
    </row>
    <row r="69" spans="1:19" s="6" customFormat="1" ht="15" customHeight="1">
      <c r="B69" s="20"/>
      <c r="C69" s="175"/>
      <c r="D69" s="20"/>
      <c r="E69" s="20"/>
      <c r="F69" s="20"/>
      <c r="G69" s="20"/>
      <c r="H69" s="20"/>
      <c r="I69" s="20"/>
      <c r="M69" s="20"/>
      <c r="N69" s="20"/>
      <c r="O69" s="20"/>
      <c r="P69" s="20"/>
      <c r="Q69" s="20"/>
      <c r="R69" s="20"/>
      <c r="S69" s="20"/>
    </row>
    <row r="72" spans="1:19" s="6" customFormat="1" ht="15" customHeight="1">
      <c r="B72" s="21"/>
      <c r="C72" s="176"/>
      <c r="D72" s="21"/>
      <c r="E72" s="21"/>
      <c r="F72" s="21"/>
      <c r="G72" s="21"/>
      <c r="H72" s="21"/>
      <c r="I72" s="21"/>
      <c r="M72" s="21"/>
      <c r="N72" s="21"/>
      <c r="O72" s="21"/>
      <c r="P72" s="21"/>
      <c r="Q72" s="21"/>
      <c r="R72" s="21"/>
      <c r="S72" s="21"/>
    </row>
    <row r="73" spans="1:19" s="6" customFormat="1" ht="15" customHeight="1">
      <c r="B73" s="21"/>
      <c r="C73" s="176"/>
      <c r="D73" s="21"/>
      <c r="E73" s="21"/>
      <c r="F73" s="21"/>
      <c r="G73" s="21"/>
      <c r="H73" s="21"/>
      <c r="I73" s="21"/>
      <c r="M73" s="21"/>
      <c r="N73" s="21"/>
      <c r="O73" s="21"/>
      <c r="P73" s="21"/>
      <c r="Q73" s="21"/>
      <c r="R73" s="21"/>
      <c r="S73" s="21"/>
    </row>
    <row r="74" spans="1:19" s="6" customFormat="1" ht="15" customHeight="1">
      <c r="B74" s="21"/>
      <c r="C74" s="176"/>
      <c r="D74" s="21"/>
      <c r="E74" s="21"/>
      <c r="F74" s="21"/>
      <c r="G74" s="21"/>
      <c r="H74" s="21"/>
      <c r="I74" s="21"/>
      <c r="M74" s="21"/>
      <c r="N74" s="21"/>
      <c r="O74" s="21"/>
      <c r="P74" s="21"/>
      <c r="Q74" s="21"/>
      <c r="R74" s="21"/>
      <c r="S74" s="21"/>
    </row>
    <row r="75" spans="1:19" s="6" customFormat="1" ht="15" customHeight="1">
      <c r="B75" s="21"/>
      <c r="C75" s="176"/>
      <c r="D75" s="21"/>
      <c r="E75" s="21"/>
      <c r="F75" s="21"/>
      <c r="G75" s="21"/>
      <c r="H75" s="21"/>
      <c r="I75" s="21"/>
      <c r="M75" s="21"/>
      <c r="N75" s="21"/>
      <c r="O75" s="21"/>
      <c r="P75" s="21"/>
      <c r="Q75" s="21"/>
      <c r="R75" s="21"/>
      <c r="S75" s="21"/>
    </row>
    <row r="76" spans="1:19" s="6" customFormat="1" ht="15" customHeight="1">
      <c r="B76" s="21"/>
      <c r="C76" s="176"/>
      <c r="D76" s="21"/>
      <c r="E76" s="21"/>
      <c r="F76" s="21"/>
      <c r="G76" s="21"/>
      <c r="H76" s="21"/>
      <c r="I76" s="21"/>
      <c r="M76" s="21"/>
      <c r="N76" s="21"/>
      <c r="O76" s="21"/>
      <c r="P76" s="21"/>
      <c r="Q76" s="21"/>
      <c r="R76" s="21"/>
      <c r="S76" s="21"/>
    </row>
    <row r="77" spans="1:19" s="6" customFormat="1" ht="15" customHeight="1">
      <c r="B77" s="21"/>
      <c r="C77" s="176"/>
      <c r="D77" s="21"/>
      <c r="E77" s="21"/>
      <c r="F77" s="21"/>
      <c r="G77" s="21"/>
      <c r="H77" s="21"/>
      <c r="I77" s="21"/>
      <c r="M77" s="21"/>
      <c r="N77" s="21"/>
      <c r="O77" s="21"/>
      <c r="P77" s="21"/>
      <c r="Q77" s="21"/>
      <c r="R77" s="21"/>
      <c r="S77" s="21"/>
    </row>
  </sheetData>
  <sheetProtection sheet="1" objects="1" scenarios="1"/>
  <autoFilter ref="A11:S63"/>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63">
      <formula1>"○,×"</formula1>
    </dataValidation>
    <dataValidation type="decimal" allowBlank="1" showInputMessage="1" showErrorMessage="1" sqref="G12:G63">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80" zoomScaleNormal="8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27.2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250</v>
      </c>
      <c r="C2" s="40"/>
      <c r="D2" s="40"/>
      <c r="E2" s="40"/>
      <c r="F2" s="40"/>
      <c r="G2" s="40"/>
      <c r="H2" s="40"/>
      <c r="I2" s="40"/>
      <c r="J2" s="40"/>
      <c r="K2" s="40"/>
      <c r="L2" s="40"/>
      <c r="M2" s="40"/>
      <c r="N2" s="40"/>
      <c r="Q2" s="5" t="s">
        <v>244</v>
      </c>
      <c r="S2" s="40"/>
      <c r="T2" s="40"/>
      <c r="U2" s="40"/>
      <c r="V2" s="40"/>
      <c r="W2" s="40"/>
      <c r="X2" s="40"/>
      <c r="Y2" s="40"/>
      <c r="Z2" s="40"/>
      <c r="AA2" s="5" t="s">
        <v>186</v>
      </c>
    </row>
    <row r="3" spans="1:27" ht="15.75" customHeight="1">
      <c r="B3" s="38"/>
      <c r="C3" s="40"/>
      <c r="D3" s="40"/>
      <c r="E3" s="40"/>
      <c r="F3" s="40"/>
      <c r="G3" s="40"/>
      <c r="H3" s="40"/>
      <c r="I3" s="40"/>
      <c r="J3" s="40"/>
      <c r="K3" s="40"/>
      <c r="L3" s="40"/>
      <c r="M3" s="40"/>
      <c r="N3" s="40"/>
      <c r="Q3" s="5" t="s">
        <v>288</v>
      </c>
      <c r="S3" s="40"/>
      <c r="T3" s="40"/>
      <c r="U3" s="40"/>
      <c r="V3" s="40"/>
      <c r="W3" s="40"/>
      <c r="X3" s="40"/>
      <c r="Y3" s="40"/>
      <c r="Z3" s="40"/>
      <c r="AA3" s="5" t="s">
        <v>187</v>
      </c>
    </row>
    <row r="4" spans="1:27" ht="15.75" customHeight="1">
      <c r="B4" s="254" t="s">
        <v>254</v>
      </c>
      <c r="C4" s="40"/>
      <c r="D4" s="40"/>
      <c r="E4" s="40"/>
      <c r="F4" s="40"/>
      <c r="G4" s="40"/>
      <c r="H4" s="40"/>
      <c r="I4" s="40"/>
      <c r="J4" s="40"/>
      <c r="K4" s="40"/>
      <c r="L4" s="40"/>
      <c r="M4" s="40"/>
      <c r="N4" s="40"/>
      <c r="Q4" s="5" t="s">
        <v>194</v>
      </c>
      <c r="S4" s="40"/>
      <c r="T4" s="40"/>
      <c r="U4" s="40"/>
      <c r="V4" s="40"/>
      <c r="W4" s="40"/>
      <c r="X4" s="40"/>
      <c r="Y4" s="40"/>
      <c r="Z4" s="40"/>
    </row>
    <row r="5" spans="1:27" ht="15.75" customHeight="1">
      <c r="B5" s="38" t="s">
        <v>324</v>
      </c>
      <c r="C5" s="40"/>
      <c r="D5" s="40"/>
      <c r="E5" s="40"/>
      <c r="F5" s="40"/>
      <c r="G5" s="40"/>
      <c r="H5" s="40"/>
      <c r="I5" s="40"/>
      <c r="J5" s="40"/>
      <c r="K5" s="40"/>
      <c r="L5" s="40"/>
      <c r="M5" s="40"/>
      <c r="N5" s="40"/>
      <c r="Q5" s="5" t="s">
        <v>166</v>
      </c>
      <c r="S5" s="40"/>
      <c r="T5" s="40"/>
      <c r="U5" s="40"/>
      <c r="V5" s="40"/>
      <c r="W5" s="40"/>
      <c r="X5" s="40"/>
      <c r="Y5" s="40"/>
      <c r="Z5" s="40"/>
    </row>
    <row r="6" spans="1:27" ht="15.75" customHeight="1">
      <c r="B6" s="38" t="s">
        <v>325</v>
      </c>
      <c r="C6" s="40"/>
      <c r="D6" s="40"/>
      <c r="E6" s="40"/>
      <c r="F6" s="40"/>
      <c r="G6" s="40"/>
      <c r="H6" s="40"/>
      <c r="I6" s="40"/>
      <c r="J6" s="40"/>
      <c r="K6" s="40"/>
      <c r="L6" s="40"/>
      <c r="M6" s="40"/>
      <c r="N6" s="40"/>
      <c r="Q6" s="5"/>
      <c r="S6" s="40"/>
      <c r="T6" s="40"/>
      <c r="U6" s="40"/>
      <c r="V6" s="40"/>
      <c r="W6" s="40"/>
      <c r="X6" s="40"/>
      <c r="Y6" s="40"/>
      <c r="Z6" s="40"/>
    </row>
    <row r="7" spans="1:27" ht="15.75" customHeight="1">
      <c r="B7" s="38" t="s">
        <v>326</v>
      </c>
      <c r="I7" s="38" t="s">
        <v>128</v>
      </c>
      <c r="J7" s="38" t="s">
        <v>128</v>
      </c>
      <c r="K7" s="38" t="s">
        <v>128</v>
      </c>
      <c r="L7" s="38" t="s">
        <v>128</v>
      </c>
      <c r="S7" s="40"/>
      <c r="T7" s="40"/>
      <c r="U7" s="40"/>
      <c r="V7" s="40"/>
      <c r="W7" s="40"/>
      <c r="X7" s="40"/>
      <c r="Y7" s="40"/>
      <c r="Z7" s="40"/>
    </row>
    <row r="8" spans="1:27" ht="15.75" customHeight="1">
      <c r="B8" s="38" t="s">
        <v>327</v>
      </c>
      <c r="I8" s="38" t="s">
        <v>128</v>
      </c>
      <c r="J8" s="38" t="s">
        <v>128</v>
      </c>
      <c r="K8" s="38" t="s">
        <v>128</v>
      </c>
      <c r="L8" s="38" t="s">
        <v>128</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7" t="s">
        <v>0</v>
      </c>
      <c r="C10" s="425" t="s">
        <v>188</v>
      </c>
      <c r="D10" s="425" t="s">
        <v>151</v>
      </c>
      <c r="E10" s="425" t="s">
        <v>152</v>
      </c>
      <c r="F10" s="425" t="s">
        <v>253</v>
      </c>
      <c r="G10" s="425" t="s">
        <v>303</v>
      </c>
      <c r="H10" s="425" t="s">
        <v>306</v>
      </c>
      <c r="I10" s="425" t="s">
        <v>304</v>
      </c>
      <c r="J10" s="425" t="s">
        <v>305</v>
      </c>
      <c r="K10" s="429" t="s">
        <v>29</v>
      </c>
      <c r="L10" s="434"/>
      <c r="M10" s="429" t="s">
        <v>14</v>
      </c>
      <c r="N10" s="430"/>
      <c r="Q10" s="257" t="s">
        <v>167</v>
      </c>
      <c r="R10" s="232"/>
      <c r="S10" s="258" t="s">
        <v>167</v>
      </c>
      <c r="T10" s="258" t="s">
        <v>167</v>
      </c>
      <c r="U10" s="258" t="s">
        <v>167</v>
      </c>
      <c r="V10" s="267"/>
      <c r="W10" s="228"/>
      <c r="X10" s="228"/>
      <c r="Y10" s="228"/>
      <c r="Z10" s="228"/>
    </row>
    <row r="11" spans="1:27" s="43" customFormat="1" ht="126.75" customHeight="1">
      <c r="A11" s="42"/>
      <c r="B11" s="428"/>
      <c r="C11" s="426"/>
      <c r="D11" s="426"/>
      <c r="E11" s="426"/>
      <c r="F11" s="426"/>
      <c r="G11" s="426"/>
      <c r="H11" s="426"/>
      <c r="I11" s="426"/>
      <c r="J11" s="426"/>
      <c r="K11" s="341" t="s">
        <v>307</v>
      </c>
      <c r="L11" s="341" t="s">
        <v>308</v>
      </c>
      <c r="M11" s="349" t="s">
        <v>311</v>
      </c>
      <c r="N11" s="350" t="s">
        <v>312</v>
      </c>
      <c r="Q11" s="410" t="s">
        <v>121</v>
      </c>
      <c r="R11" s="414" t="s">
        <v>0</v>
      </c>
      <c r="S11" s="426" t="s">
        <v>169</v>
      </c>
      <c r="T11" s="426" t="s">
        <v>299</v>
      </c>
      <c r="U11" s="426" t="s">
        <v>300</v>
      </c>
      <c r="V11" s="435" t="s">
        <v>126</v>
      </c>
      <c r="W11" s="228"/>
      <c r="X11" s="228"/>
      <c r="Y11" s="228"/>
      <c r="Z11" s="228"/>
    </row>
    <row r="12" spans="1:27" s="43" customFormat="1" ht="20.100000000000001" customHeight="1">
      <c r="A12" s="42"/>
      <c r="B12" s="428"/>
      <c r="C12" s="262" t="s">
        <v>12</v>
      </c>
      <c r="D12" s="262" t="s">
        <v>127</v>
      </c>
      <c r="E12" s="262" t="s">
        <v>8</v>
      </c>
      <c r="F12" s="262"/>
      <c r="G12" s="262"/>
      <c r="H12" s="262" t="s">
        <v>8</v>
      </c>
      <c r="I12" s="262" t="s">
        <v>11</v>
      </c>
      <c r="J12" s="262" t="s">
        <v>8</v>
      </c>
      <c r="K12" s="262" t="s">
        <v>8</v>
      </c>
      <c r="L12" s="262"/>
      <c r="M12" s="262" t="s">
        <v>8</v>
      </c>
      <c r="N12" s="342" t="s">
        <v>8</v>
      </c>
      <c r="Q12" s="410"/>
      <c r="R12" s="414"/>
      <c r="S12" s="426"/>
      <c r="T12" s="426"/>
      <c r="U12" s="426"/>
      <c r="V12" s="435"/>
      <c r="W12" s="229"/>
      <c r="X12" s="229"/>
      <c r="Y12" s="229"/>
      <c r="Z12" s="229"/>
    </row>
    <row r="13" spans="1:27" s="43" customFormat="1" ht="20.100000000000001" customHeight="1">
      <c r="A13" s="42"/>
      <c r="B13" s="416"/>
      <c r="C13" s="431" t="s">
        <v>117</v>
      </c>
      <c r="D13" s="432"/>
      <c r="E13" s="432"/>
      <c r="F13" s="432"/>
      <c r="G13" s="432"/>
      <c r="H13" s="432"/>
      <c r="I13" s="432"/>
      <c r="J13" s="432"/>
      <c r="K13" s="432"/>
      <c r="L13" s="432"/>
      <c r="M13" s="432"/>
      <c r="N13" s="433"/>
      <c r="Q13" s="410"/>
      <c r="R13" s="414"/>
      <c r="S13" s="426"/>
      <c r="T13" s="426"/>
      <c r="U13" s="426"/>
      <c r="V13" s="435"/>
      <c r="W13" s="230"/>
      <c r="X13" s="230"/>
      <c r="Y13" s="230"/>
      <c r="Z13" s="230"/>
    </row>
    <row r="14" spans="1:27" s="58" customFormat="1" ht="30" customHeight="1" thickBot="1">
      <c r="A14" s="56"/>
      <c r="B14" s="417"/>
      <c r="C14" s="71"/>
      <c r="D14" s="143"/>
      <c r="E14" s="211">
        <f>SUM(E15:E34)</f>
        <v>0</v>
      </c>
      <c r="F14" s="71"/>
      <c r="G14" s="71"/>
      <c r="H14" s="143"/>
      <c r="I14" s="143"/>
      <c r="J14" s="143"/>
      <c r="K14" s="143"/>
      <c r="L14" s="143"/>
      <c r="M14" s="143"/>
      <c r="N14" s="210">
        <f>SUM(N15:N34)</f>
        <v>0</v>
      </c>
      <c r="O14" s="57"/>
      <c r="P14" s="57"/>
      <c r="Q14" s="411"/>
      <c r="R14" s="415"/>
      <c r="S14" s="268" t="s">
        <v>11</v>
      </c>
      <c r="T14" s="268" t="s">
        <v>301</v>
      </c>
      <c r="U14" s="268" t="s">
        <v>302</v>
      </c>
      <c r="V14" s="269"/>
      <c r="W14" s="231"/>
      <c r="X14" s="231"/>
      <c r="Y14" s="231"/>
      <c r="Z14" s="231"/>
    </row>
    <row r="15" spans="1:27" s="39" customFormat="1" ht="37.5"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110564</v>
      </c>
      <c r="J15" s="321">
        <f t="shared" ref="J15:J34" si="4">S15*C15/10*0.2*0.9</f>
        <v>0</v>
      </c>
      <c r="K15" s="321">
        <f t="shared" ref="K15:K34" si="5">(S15-I15)*C15/10*0.9</f>
        <v>0</v>
      </c>
      <c r="L15" s="321">
        <f>(S15-I15)*C15/10*0.9-H15</f>
        <v>0</v>
      </c>
      <c r="M15" s="321">
        <f>IF(K15&gt;$J15,$J15,K15)</f>
        <v>0</v>
      </c>
      <c r="N15" s="322">
        <f>IF(IF(L15&gt;$J15,$J15,L15)&lt;0,0,IF(L15&gt;$J15,$J15,L15))</f>
        <v>0</v>
      </c>
      <c r="Q15" s="156" t="s">
        <v>122</v>
      </c>
      <c r="R15" s="182" t="s">
        <v>359</v>
      </c>
      <c r="S15" s="118">
        <v>110564</v>
      </c>
      <c r="T15" s="338">
        <v>480</v>
      </c>
      <c r="U15" s="338">
        <v>196</v>
      </c>
      <c r="V15" s="167">
        <v>0.75</v>
      </c>
      <c r="W15" s="227"/>
      <c r="X15" s="227"/>
      <c r="Y15" s="227"/>
      <c r="Z15" s="227"/>
    </row>
    <row r="16" spans="1:27" s="39" customFormat="1" ht="37.5"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16932</v>
      </c>
      <c r="J16" s="327">
        <f t="shared" si="4"/>
        <v>0</v>
      </c>
      <c r="K16" s="327">
        <f t="shared" si="5"/>
        <v>0</v>
      </c>
      <c r="L16" s="327">
        <f t="shared" ref="L16:L34" si="7">(S16-I16)*C16/10*0.9-H16</f>
        <v>0</v>
      </c>
      <c r="M16" s="327">
        <f t="shared" ref="M16:M34" si="8">IF(K16&gt;$J16,$J16,K16)</f>
        <v>0</v>
      </c>
      <c r="N16" s="328">
        <f t="shared" ref="N16:N34" si="9">IF(IF(L16&gt;$J16,$J16,L16)&lt;0,0,IF(L16&gt;$J16,$J16,L16))</f>
        <v>0</v>
      </c>
      <c r="Q16" s="158" t="s">
        <v>122</v>
      </c>
      <c r="R16" s="183" t="s">
        <v>360</v>
      </c>
      <c r="S16" s="119">
        <v>16932</v>
      </c>
      <c r="T16" s="339">
        <v>325</v>
      </c>
      <c r="U16" s="339">
        <v>32</v>
      </c>
      <c r="V16" s="169">
        <v>0.75</v>
      </c>
      <c r="W16" s="227"/>
      <c r="X16" s="227"/>
      <c r="Y16" s="227"/>
      <c r="Z16" s="227"/>
    </row>
    <row r="17" spans="1:26" s="39" customFormat="1" ht="37.5"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10800</v>
      </c>
      <c r="J17" s="327">
        <f t="shared" si="4"/>
        <v>0</v>
      </c>
      <c r="K17" s="327">
        <f t="shared" si="5"/>
        <v>0</v>
      </c>
      <c r="L17" s="327">
        <f t="shared" si="7"/>
        <v>0</v>
      </c>
      <c r="M17" s="327">
        <f t="shared" si="8"/>
        <v>0</v>
      </c>
      <c r="N17" s="328">
        <f t="shared" si="9"/>
        <v>0</v>
      </c>
      <c r="Q17" s="158" t="s">
        <v>122</v>
      </c>
      <c r="R17" s="183" t="s">
        <v>80</v>
      </c>
      <c r="S17" s="119">
        <v>10800</v>
      </c>
      <c r="T17" s="339">
        <v>280</v>
      </c>
      <c r="U17" s="339">
        <v>12</v>
      </c>
      <c r="V17" s="169">
        <v>0.75</v>
      </c>
      <c r="W17" s="227"/>
      <c r="X17" s="227"/>
      <c r="Y17" s="227"/>
      <c r="Z17" s="227"/>
    </row>
    <row r="18" spans="1:26" s="39" customFormat="1" ht="37.5" customHeight="1">
      <c r="A18" s="44"/>
      <c r="B18" s="323" t="str">
        <f t="shared" si="6"/>
        <v>裸麦</v>
      </c>
      <c r="C18" s="324">
        <v>0</v>
      </c>
      <c r="D18" s="325">
        <f t="shared" si="0"/>
        <v>0</v>
      </c>
      <c r="E18" s="325">
        <f t="shared" si="1"/>
        <v>0</v>
      </c>
      <c r="F18" s="326">
        <v>0</v>
      </c>
      <c r="G18" s="326">
        <v>0</v>
      </c>
      <c r="H18" s="327">
        <f t="shared" si="10"/>
        <v>0</v>
      </c>
      <c r="I18" s="327">
        <f t="shared" si="3"/>
        <v>13934</v>
      </c>
      <c r="J18" s="327">
        <f t="shared" si="4"/>
        <v>0</v>
      </c>
      <c r="K18" s="327">
        <f t="shared" si="5"/>
        <v>0</v>
      </c>
      <c r="L18" s="327">
        <f t="shared" si="7"/>
        <v>0</v>
      </c>
      <c r="M18" s="327">
        <f t="shared" si="8"/>
        <v>0</v>
      </c>
      <c r="N18" s="328">
        <f t="shared" si="9"/>
        <v>0</v>
      </c>
      <c r="Q18" s="158" t="s">
        <v>122</v>
      </c>
      <c r="R18" s="183" t="s">
        <v>81</v>
      </c>
      <c r="S18" s="119">
        <v>13934</v>
      </c>
      <c r="T18" s="339">
        <v>284</v>
      </c>
      <c r="U18" s="339">
        <v>24</v>
      </c>
      <c r="V18" s="169">
        <v>0.75</v>
      </c>
      <c r="W18" s="227"/>
      <c r="X18" s="227"/>
      <c r="Y18" s="227"/>
      <c r="Z18" s="227"/>
    </row>
    <row r="19" spans="1:26" s="39" customFormat="1" ht="37.5" customHeight="1">
      <c r="A19" s="44"/>
      <c r="B19" s="323" t="str">
        <f t="shared" si="6"/>
        <v>だいず(種実）</v>
      </c>
      <c r="C19" s="324">
        <v>0</v>
      </c>
      <c r="D19" s="325">
        <f t="shared" si="0"/>
        <v>0</v>
      </c>
      <c r="E19" s="325">
        <f t="shared" si="1"/>
        <v>0</v>
      </c>
      <c r="F19" s="326">
        <v>0</v>
      </c>
      <c r="G19" s="326">
        <v>0</v>
      </c>
      <c r="H19" s="327">
        <f t="shared" si="10"/>
        <v>0</v>
      </c>
      <c r="I19" s="327">
        <f t="shared" si="3"/>
        <v>36688</v>
      </c>
      <c r="J19" s="327">
        <f t="shared" si="4"/>
        <v>0</v>
      </c>
      <c r="K19" s="327">
        <f t="shared" si="5"/>
        <v>0</v>
      </c>
      <c r="L19" s="327">
        <f t="shared" si="7"/>
        <v>0</v>
      </c>
      <c r="M19" s="327">
        <f t="shared" si="8"/>
        <v>0</v>
      </c>
      <c r="N19" s="328">
        <f t="shared" si="9"/>
        <v>0</v>
      </c>
      <c r="Q19" s="158" t="s">
        <v>122</v>
      </c>
      <c r="R19" s="183" t="s">
        <v>82</v>
      </c>
      <c r="S19" s="119">
        <v>36688</v>
      </c>
      <c r="T19" s="339">
        <v>184</v>
      </c>
      <c r="U19" s="339">
        <v>118</v>
      </c>
      <c r="V19" s="169">
        <v>0.75</v>
      </c>
      <c r="W19" s="227"/>
      <c r="X19" s="227"/>
      <c r="Y19" s="227"/>
      <c r="Z19" s="227"/>
    </row>
    <row r="20" spans="1:26" s="39" customFormat="1" ht="23.25" hidden="1" customHeight="1">
      <c r="A20" s="44"/>
      <c r="B20" s="323">
        <f t="shared" si="6"/>
        <v>0</v>
      </c>
      <c r="C20" s="324">
        <v>0</v>
      </c>
      <c r="D20" s="325">
        <f t="shared" si="0"/>
        <v>0</v>
      </c>
      <c r="E20" s="325">
        <f t="shared" si="1"/>
        <v>0</v>
      </c>
      <c r="F20" s="326">
        <v>0</v>
      </c>
      <c r="G20" s="326">
        <v>0</v>
      </c>
      <c r="H20" s="327">
        <f t="shared" si="10"/>
        <v>0</v>
      </c>
      <c r="I20" s="327">
        <f t="shared" si="3"/>
        <v>0</v>
      </c>
      <c r="J20" s="327">
        <f t="shared" si="4"/>
        <v>0</v>
      </c>
      <c r="K20" s="327">
        <f t="shared" si="5"/>
        <v>0</v>
      </c>
      <c r="L20" s="327">
        <f t="shared" si="7"/>
        <v>0</v>
      </c>
      <c r="M20" s="327">
        <f t="shared" si="8"/>
        <v>0</v>
      </c>
      <c r="N20" s="328">
        <f t="shared" si="9"/>
        <v>0</v>
      </c>
      <c r="Q20" s="158" t="s">
        <v>123</v>
      </c>
      <c r="R20" s="183"/>
      <c r="S20" s="119"/>
      <c r="T20" s="339"/>
      <c r="U20" s="339"/>
      <c r="V20" s="169"/>
      <c r="W20" s="227"/>
      <c r="X20" s="227"/>
      <c r="Y20" s="227"/>
      <c r="Z20" s="227"/>
    </row>
    <row r="21" spans="1:26" s="39" customFormat="1" ht="32.1" hidden="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123</v>
      </c>
      <c r="R21" s="183" t="s">
        <v>83</v>
      </c>
      <c r="S21" s="119"/>
      <c r="T21" s="339"/>
      <c r="U21" s="339"/>
      <c r="V21" s="169">
        <v>0.75</v>
      </c>
      <c r="W21" s="227"/>
      <c r="X21" s="227"/>
      <c r="Y21" s="227"/>
      <c r="Z21" s="227"/>
    </row>
    <row r="22" spans="1:26" s="39" customFormat="1" ht="32.1" hidden="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123</v>
      </c>
      <c r="R22" s="183" t="s">
        <v>84</v>
      </c>
      <c r="S22" s="119"/>
      <c r="T22" s="339"/>
      <c r="U22" s="339"/>
      <c r="V22" s="169">
        <v>0.75</v>
      </c>
      <c r="W22" s="227"/>
      <c r="X22" s="227"/>
      <c r="Y22" s="227"/>
      <c r="Z22" s="227"/>
    </row>
    <row r="23" spans="1:26" s="39" customFormat="1" ht="32.1" hidden="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123</v>
      </c>
      <c r="R23" s="183"/>
      <c r="S23" s="119"/>
      <c r="T23" s="339"/>
      <c r="U23" s="339"/>
      <c r="V23" s="169"/>
      <c r="W23" s="227"/>
      <c r="X23" s="227"/>
      <c r="Y23" s="227"/>
      <c r="Z23" s="227"/>
    </row>
    <row r="24" spans="1:26" s="39" customFormat="1" ht="32.1" hidden="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123</v>
      </c>
      <c r="R24" s="183"/>
      <c r="S24" s="119"/>
      <c r="T24" s="339"/>
      <c r="U24" s="339"/>
      <c r="V24" s="169"/>
      <c r="W24" s="227"/>
      <c r="X24" s="227"/>
      <c r="Y24" s="227"/>
      <c r="Z24" s="227"/>
    </row>
    <row r="25" spans="1:26" s="39" customFormat="1" ht="32.1" hidden="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123</v>
      </c>
      <c r="R25" s="183"/>
      <c r="S25" s="119"/>
      <c r="T25" s="339"/>
      <c r="U25" s="339"/>
      <c r="V25" s="169"/>
      <c r="W25" s="227"/>
      <c r="X25" s="227"/>
      <c r="Y25" s="227"/>
      <c r="Z25" s="227"/>
    </row>
    <row r="26" spans="1:26" s="39" customFormat="1" ht="32.1" hidden="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123</v>
      </c>
      <c r="R26" s="183"/>
      <c r="S26" s="119"/>
      <c r="T26" s="339"/>
      <c r="U26" s="339"/>
      <c r="V26" s="169"/>
      <c r="W26" s="227"/>
      <c r="X26" s="227"/>
      <c r="Y26" s="227"/>
      <c r="Z26" s="227"/>
    </row>
    <row r="27" spans="1:26" s="39" customFormat="1" ht="32.1" hidden="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123</v>
      </c>
      <c r="R27" s="183"/>
      <c r="S27" s="119"/>
      <c r="T27" s="339"/>
      <c r="U27" s="339"/>
      <c r="V27" s="169"/>
      <c r="W27" s="227"/>
      <c r="X27" s="227"/>
      <c r="Y27" s="227"/>
      <c r="Z27" s="227"/>
    </row>
    <row r="28" spans="1:26" s="39" customFormat="1" ht="32.1" hidden="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123</v>
      </c>
      <c r="R28" s="183"/>
      <c r="S28" s="119"/>
      <c r="T28" s="339"/>
      <c r="U28" s="339"/>
      <c r="V28" s="169"/>
      <c r="W28" s="227"/>
      <c r="X28" s="227"/>
      <c r="Y28" s="227"/>
      <c r="Z28" s="227"/>
    </row>
    <row r="29" spans="1:26" s="39" customFormat="1" ht="32.1" hidden="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123</v>
      </c>
      <c r="R29" s="183"/>
      <c r="S29" s="119"/>
      <c r="T29" s="339"/>
      <c r="U29" s="339"/>
      <c r="V29" s="169"/>
      <c r="W29" s="227"/>
      <c r="X29" s="227"/>
      <c r="Y29" s="227"/>
      <c r="Z29" s="227"/>
    </row>
    <row r="30" spans="1:26" s="39" customFormat="1" ht="32.1" hidden="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123</v>
      </c>
      <c r="R30" s="183"/>
      <c r="S30" s="119"/>
      <c r="T30" s="339"/>
      <c r="U30" s="339"/>
      <c r="V30" s="169"/>
      <c r="W30" s="227"/>
      <c r="X30" s="227"/>
      <c r="Y30" s="227"/>
      <c r="Z30" s="227"/>
    </row>
    <row r="31" spans="1:26" s="39" customFormat="1" ht="32.1" hidden="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123</v>
      </c>
      <c r="R31" s="183"/>
      <c r="S31" s="119"/>
      <c r="T31" s="339"/>
      <c r="U31" s="339"/>
      <c r="V31" s="169"/>
      <c r="W31" s="227"/>
      <c r="X31" s="227"/>
      <c r="Y31" s="227"/>
      <c r="Z31" s="227"/>
    </row>
    <row r="32" spans="1:26" s="39" customFormat="1" ht="23.25" hidden="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123</v>
      </c>
      <c r="R32" s="183"/>
      <c r="S32" s="119"/>
      <c r="T32" s="339"/>
      <c r="U32" s="339"/>
      <c r="V32" s="169"/>
      <c r="W32" s="227"/>
      <c r="X32" s="227"/>
      <c r="Y32" s="227"/>
      <c r="Z32" s="227"/>
    </row>
    <row r="33" spans="1:26" s="39" customFormat="1" ht="27" hidden="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123</v>
      </c>
      <c r="R33" s="183"/>
      <c r="S33" s="119"/>
      <c r="T33" s="339"/>
      <c r="U33" s="339"/>
      <c r="V33" s="169"/>
      <c r="W33" s="227"/>
      <c r="X33" s="227"/>
      <c r="Y33" s="227"/>
      <c r="Z33" s="227"/>
    </row>
    <row r="34" spans="1:26" s="39" customFormat="1" ht="23.25"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123</v>
      </c>
      <c r="R34" s="184"/>
      <c r="S34" s="120"/>
      <c r="T34" s="340"/>
      <c r="U34" s="340"/>
      <c r="V34" s="171"/>
      <c r="W34" s="227"/>
      <c r="X34" s="227"/>
      <c r="Y34" s="227"/>
      <c r="Z34" s="227"/>
    </row>
    <row r="35" spans="1:26" s="39" customFormat="1" ht="18"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80" zoomScaleNormal="8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9.2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256</v>
      </c>
      <c r="C2" s="8"/>
      <c r="D2" s="8"/>
      <c r="E2" s="8"/>
      <c r="F2" s="8"/>
      <c r="G2" s="8"/>
      <c r="H2" s="8"/>
      <c r="I2" s="5"/>
      <c r="L2" s="5" t="s">
        <v>244</v>
      </c>
      <c r="O2" s="8"/>
      <c r="P2" s="8"/>
      <c r="Q2" s="8"/>
      <c r="R2" s="8"/>
      <c r="S2" s="8"/>
      <c r="T2" s="8"/>
      <c r="U2" s="5" t="s">
        <v>186</v>
      </c>
    </row>
    <row r="3" spans="1:21" ht="15.75" customHeight="1">
      <c r="B3" s="8"/>
      <c r="C3" s="8"/>
      <c r="D3" s="8"/>
      <c r="E3" s="8"/>
      <c r="F3" s="8"/>
      <c r="G3" s="8"/>
      <c r="H3" s="8"/>
      <c r="I3" s="8"/>
      <c r="L3" s="5" t="s">
        <v>288</v>
      </c>
      <c r="O3" s="8"/>
      <c r="P3" s="8"/>
      <c r="Q3" s="8"/>
      <c r="R3" s="8"/>
      <c r="S3" s="8"/>
      <c r="T3" s="8"/>
      <c r="U3" s="5" t="s">
        <v>187</v>
      </c>
    </row>
    <row r="4" spans="1:21" ht="15.75" customHeight="1">
      <c r="B4" s="254" t="s">
        <v>255</v>
      </c>
      <c r="C4" s="8"/>
      <c r="D4" s="8"/>
      <c r="E4" s="8"/>
      <c r="F4" s="8"/>
      <c r="G4" s="8"/>
      <c r="H4" s="8"/>
      <c r="I4" s="8"/>
      <c r="L4" s="5" t="s">
        <v>166</v>
      </c>
      <c r="O4" s="8"/>
      <c r="P4" s="8"/>
      <c r="Q4" s="8"/>
      <c r="R4" s="8"/>
      <c r="S4" s="8"/>
      <c r="T4" s="8"/>
    </row>
    <row r="5" spans="1:21" ht="15.75" customHeight="1">
      <c r="B5" s="10" t="s">
        <v>328</v>
      </c>
      <c r="C5" s="8"/>
      <c r="D5" s="8"/>
      <c r="E5" s="8"/>
      <c r="F5" s="8"/>
      <c r="G5" s="8"/>
      <c r="H5" s="8"/>
      <c r="I5" s="8"/>
      <c r="O5" s="8"/>
      <c r="P5" s="8"/>
      <c r="Q5" s="8"/>
      <c r="R5" s="8"/>
      <c r="S5" s="8"/>
      <c r="T5" s="8"/>
    </row>
    <row r="6" spans="1:21" ht="15.75" customHeight="1">
      <c r="A6" s="9"/>
      <c r="B6" s="10" t="s">
        <v>329</v>
      </c>
      <c r="I6" s="5"/>
      <c r="S6" s="5"/>
    </row>
    <row r="7" spans="1:21" ht="15.75">
      <c r="A7" s="10"/>
      <c r="B7" s="10" t="s">
        <v>330</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7" t="s">
        <v>0</v>
      </c>
      <c r="C9" s="418" t="s">
        <v>353</v>
      </c>
      <c r="D9" s="418" t="s">
        <v>149</v>
      </c>
      <c r="E9" s="418" t="s">
        <v>155</v>
      </c>
      <c r="F9" s="418" t="s">
        <v>171</v>
      </c>
      <c r="G9" s="425" t="s">
        <v>189</v>
      </c>
      <c r="H9" s="418" t="s">
        <v>332</v>
      </c>
      <c r="I9" s="423" t="s">
        <v>154</v>
      </c>
      <c r="L9" s="257" t="s">
        <v>167</v>
      </c>
      <c r="M9" s="263"/>
      <c r="N9" s="207"/>
      <c r="O9" s="259" t="s">
        <v>167</v>
      </c>
      <c r="P9" s="259" t="s">
        <v>167</v>
      </c>
      <c r="Q9" s="259" t="s">
        <v>167</v>
      </c>
      <c r="R9" s="259" t="s">
        <v>167</v>
      </c>
      <c r="S9" s="240"/>
      <c r="T9" s="256"/>
    </row>
    <row r="10" spans="1:21" s="12" customFormat="1" ht="99" customHeight="1">
      <c r="A10" s="11"/>
      <c r="B10" s="428"/>
      <c r="C10" s="419"/>
      <c r="D10" s="419"/>
      <c r="E10" s="419"/>
      <c r="F10" s="419"/>
      <c r="G10" s="426"/>
      <c r="H10" s="419"/>
      <c r="I10" s="424"/>
      <c r="L10" s="410" t="s">
        <v>121</v>
      </c>
      <c r="M10" s="436" t="s">
        <v>190</v>
      </c>
      <c r="N10" s="414" t="s">
        <v>132</v>
      </c>
      <c r="O10" s="419" t="s">
        <v>130</v>
      </c>
      <c r="P10" s="419" t="s">
        <v>172</v>
      </c>
      <c r="Q10" s="419" t="s">
        <v>284</v>
      </c>
      <c r="R10" s="419" t="s">
        <v>193</v>
      </c>
      <c r="S10" s="419" t="s">
        <v>192</v>
      </c>
      <c r="T10" s="424" t="s">
        <v>131</v>
      </c>
    </row>
    <row r="11" spans="1:21" s="12" customFormat="1" ht="20.100000000000001" customHeight="1">
      <c r="A11" s="11"/>
      <c r="B11" s="428"/>
      <c r="C11" s="180" t="s">
        <v>30</v>
      </c>
      <c r="D11" s="180" t="s">
        <v>31</v>
      </c>
      <c r="E11" s="180" t="s">
        <v>9</v>
      </c>
      <c r="F11" s="225"/>
      <c r="G11" s="180"/>
      <c r="H11" s="180" t="s">
        <v>13</v>
      </c>
      <c r="I11" s="181" t="s">
        <v>9</v>
      </c>
      <c r="L11" s="410"/>
      <c r="M11" s="436"/>
      <c r="N11" s="414"/>
      <c r="O11" s="419"/>
      <c r="P11" s="419"/>
      <c r="Q11" s="419"/>
      <c r="R11" s="419"/>
      <c r="S11" s="419"/>
      <c r="T11" s="424"/>
    </row>
    <row r="12" spans="1:21" s="12" customFormat="1" ht="20.100000000000001" customHeight="1">
      <c r="A12" s="11"/>
      <c r="B12" s="416"/>
      <c r="C12" s="420" t="s">
        <v>129</v>
      </c>
      <c r="D12" s="421"/>
      <c r="E12" s="421"/>
      <c r="F12" s="421"/>
      <c r="G12" s="421"/>
      <c r="H12" s="421"/>
      <c r="I12" s="422"/>
      <c r="L12" s="410"/>
      <c r="M12" s="436"/>
      <c r="N12" s="414"/>
      <c r="O12" s="419"/>
      <c r="P12" s="419"/>
      <c r="Q12" s="419"/>
      <c r="R12" s="419"/>
      <c r="S12" s="419"/>
      <c r="T12" s="424"/>
    </row>
    <row r="13" spans="1:21" s="55" customFormat="1" ht="30" customHeight="1" thickBot="1">
      <c r="A13" s="53"/>
      <c r="B13" s="417"/>
      <c r="C13" s="65"/>
      <c r="D13" s="136"/>
      <c r="E13" s="208">
        <f>SUM(E14:E75)</f>
        <v>0</v>
      </c>
      <c r="F13" s="65"/>
      <c r="G13" s="65"/>
      <c r="H13" s="188"/>
      <c r="I13" s="212">
        <f>SUM(I14:I75)</f>
        <v>0</v>
      </c>
      <c r="J13" s="54"/>
      <c r="L13" s="411"/>
      <c r="M13" s="437"/>
      <c r="N13" s="415"/>
      <c r="O13" s="238" t="s">
        <v>191</v>
      </c>
      <c r="P13" s="239" t="s">
        <v>13</v>
      </c>
      <c r="Q13" s="239" t="s">
        <v>13</v>
      </c>
      <c r="R13" s="239" t="s">
        <v>13</v>
      </c>
      <c r="S13" s="270"/>
      <c r="T13" s="271"/>
    </row>
    <row r="14" spans="1:21" s="6" customFormat="1" ht="25.5" customHeight="1" thickTop="1">
      <c r="A14" s="13"/>
      <c r="B14" s="303" t="str">
        <f t="shared" ref="B14" si="0">N14</f>
        <v>たまねぎ</v>
      </c>
      <c r="C14" s="318"/>
      <c r="D14" s="306">
        <f t="shared" ref="D14:D45" si="1">C14*O14/10</f>
        <v>0</v>
      </c>
      <c r="E14" s="307">
        <f t="shared" ref="E14:E45" si="2">D14*(P14-Q14)*S14*(1-T14)</f>
        <v>0</v>
      </c>
      <c r="F14" s="329">
        <f>R14</f>
        <v>85.188888888888883</v>
      </c>
      <c r="G14" s="320">
        <v>0</v>
      </c>
      <c r="H14" s="330">
        <f>IF(G14&lt;&gt;"",R14*(1-G14),"")</f>
        <v>85.188888888888883</v>
      </c>
      <c r="I14" s="331">
        <f>IF(G14&lt;&gt;"",IF(H14&lt;P14,IF(H14&gt;=Q14,D14*(P14-H14)*S14,D14*(P14-Q14)*S14),0),"")</f>
        <v>0</v>
      </c>
      <c r="L14" s="156" t="s">
        <v>122</v>
      </c>
      <c r="M14" s="235" t="s">
        <v>92</v>
      </c>
      <c r="N14" s="157" t="s">
        <v>333</v>
      </c>
      <c r="O14" s="189">
        <v>5000</v>
      </c>
      <c r="P14" s="190">
        <v>76.67</v>
      </c>
      <c r="Q14" s="190">
        <v>42.59</v>
      </c>
      <c r="R14" s="190">
        <f>P14/0.9</f>
        <v>85.188888888888883</v>
      </c>
      <c r="S14" s="166">
        <v>1</v>
      </c>
      <c r="T14" s="191">
        <v>0.82499999999999996</v>
      </c>
    </row>
    <row r="15" spans="1:21" s="6" customFormat="1" ht="25.5" customHeight="1">
      <c r="A15" s="13"/>
      <c r="B15" s="310" t="str">
        <f t="shared" ref="B15:B64" si="3">N15</f>
        <v>ほうれんそう</v>
      </c>
      <c r="C15" s="324"/>
      <c r="D15" s="313">
        <f t="shared" si="1"/>
        <v>0</v>
      </c>
      <c r="E15" s="314">
        <f t="shared" si="2"/>
        <v>0</v>
      </c>
      <c r="F15" s="332">
        <f>R15</f>
        <v>382.54444444444448</v>
      </c>
      <c r="G15" s="326">
        <v>0</v>
      </c>
      <c r="H15" s="333">
        <f t="shared" ref="H15:H75" si="4">IF(G15&lt;&gt;"",R15*(1-G15),"")</f>
        <v>382.54444444444448</v>
      </c>
      <c r="I15" s="334">
        <f t="shared" ref="I15:I75" si="5">IF(G15&lt;&gt;"",IF(H15&lt;P15,IF(H15&gt;=Q15,D15*(P15-H15)*S15,D15*(P15-Q15)*S15),0),"")</f>
        <v>0</v>
      </c>
      <c r="L15" s="158" t="s">
        <v>122</v>
      </c>
      <c r="M15" s="236" t="s">
        <v>92</v>
      </c>
      <c r="N15" s="159" t="s">
        <v>334</v>
      </c>
      <c r="O15" s="192">
        <v>1800</v>
      </c>
      <c r="P15" s="193">
        <v>344.29</v>
      </c>
      <c r="Q15" s="193">
        <v>210.4</v>
      </c>
      <c r="R15" s="193">
        <f t="shared" ref="R15:R73" si="6">P15/0.9</f>
        <v>382.54444444444448</v>
      </c>
      <c r="S15" s="113">
        <v>0.9</v>
      </c>
      <c r="T15" s="194">
        <v>0.8</v>
      </c>
    </row>
    <row r="16" spans="1:21" s="6" customFormat="1" ht="25.5" customHeight="1">
      <c r="A16" s="13"/>
      <c r="B16" s="310" t="str">
        <f t="shared" si="3"/>
        <v>夏秋きゅうり</v>
      </c>
      <c r="C16" s="324"/>
      <c r="D16" s="313">
        <f t="shared" si="1"/>
        <v>0</v>
      </c>
      <c r="E16" s="314">
        <f t="shared" si="2"/>
        <v>0</v>
      </c>
      <c r="F16" s="332">
        <f t="shared" ref="F16:F75" si="7">R16</f>
        <v>245.73333333333332</v>
      </c>
      <c r="G16" s="326">
        <v>0</v>
      </c>
      <c r="H16" s="333">
        <f t="shared" si="4"/>
        <v>245.73333333333332</v>
      </c>
      <c r="I16" s="334">
        <f t="shared" si="5"/>
        <v>0</v>
      </c>
      <c r="L16" s="158" t="s">
        <v>122</v>
      </c>
      <c r="M16" s="236" t="s">
        <v>92</v>
      </c>
      <c r="N16" s="159" t="s">
        <v>335</v>
      </c>
      <c r="O16" s="192">
        <v>7000</v>
      </c>
      <c r="P16" s="193">
        <v>221.16</v>
      </c>
      <c r="Q16" s="193">
        <v>147.44</v>
      </c>
      <c r="R16" s="193">
        <f t="shared" si="6"/>
        <v>245.73333333333332</v>
      </c>
      <c r="S16" s="113">
        <v>0.9</v>
      </c>
      <c r="T16" s="194">
        <v>0.8</v>
      </c>
    </row>
    <row r="17" spans="1:20" s="6" customFormat="1" ht="25.5" customHeight="1">
      <c r="A17" s="13"/>
      <c r="B17" s="310" t="str">
        <f t="shared" si="3"/>
        <v>秋冬だいこん</v>
      </c>
      <c r="C17" s="324"/>
      <c r="D17" s="313">
        <f t="shared" si="1"/>
        <v>0</v>
      </c>
      <c r="E17" s="314">
        <f t="shared" si="2"/>
        <v>0</v>
      </c>
      <c r="F17" s="332">
        <f t="shared" si="7"/>
        <v>56.933333333333337</v>
      </c>
      <c r="G17" s="326">
        <v>0</v>
      </c>
      <c r="H17" s="335">
        <f t="shared" si="4"/>
        <v>56.933333333333337</v>
      </c>
      <c r="I17" s="334">
        <f t="shared" si="5"/>
        <v>0</v>
      </c>
      <c r="L17" s="158" t="s">
        <v>122</v>
      </c>
      <c r="M17" s="236" t="s">
        <v>92</v>
      </c>
      <c r="N17" s="159" t="s">
        <v>336</v>
      </c>
      <c r="O17" s="192">
        <v>6500</v>
      </c>
      <c r="P17" s="193">
        <v>51.24</v>
      </c>
      <c r="Q17" s="193">
        <v>28.47</v>
      </c>
      <c r="R17" s="193">
        <f t="shared" si="6"/>
        <v>56.933333333333337</v>
      </c>
      <c r="S17" s="113">
        <v>1</v>
      </c>
      <c r="T17" s="194">
        <v>0.82499999999999996</v>
      </c>
    </row>
    <row r="18" spans="1:20" s="6" customFormat="1" ht="25.5" customHeight="1">
      <c r="A18" s="13"/>
      <c r="B18" s="310" t="str">
        <f t="shared" si="3"/>
        <v>春キャベツ</v>
      </c>
      <c r="C18" s="324"/>
      <c r="D18" s="313">
        <f t="shared" si="1"/>
        <v>0</v>
      </c>
      <c r="E18" s="314">
        <f t="shared" si="2"/>
        <v>0</v>
      </c>
      <c r="F18" s="332">
        <f t="shared" si="7"/>
        <v>73.888888888888886</v>
      </c>
      <c r="G18" s="326">
        <v>0</v>
      </c>
      <c r="H18" s="333">
        <f t="shared" si="4"/>
        <v>73.888888888888886</v>
      </c>
      <c r="I18" s="334">
        <f t="shared" si="5"/>
        <v>0</v>
      </c>
      <c r="L18" s="158" t="s">
        <v>122</v>
      </c>
      <c r="M18" s="236" t="s">
        <v>92</v>
      </c>
      <c r="N18" s="159" t="s">
        <v>337</v>
      </c>
      <c r="O18" s="192">
        <v>4060</v>
      </c>
      <c r="P18" s="193">
        <v>66.5</v>
      </c>
      <c r="Q18" s="193">
        <v>44.51</v>
      </c>
      <c r="R18" s="193">
        <f t="shared" si="6"/>
        <v>73.888888888888886</v>
      </c>
      <c r="S18" s="113">
        <v>0.9</v>
      </c>
      <c r="T18" s="194">
        <v>0.82499999999999996</v>
      </c>
    </row>
    <row r="19" spans="1:20" s="6" customFormat="1" ht="25.5" customHeight="1">
      <c r="A19" s="13"/>
      <c r="B19" s="310" t="str">
        <f t="shared" si="3"/>
        <v>春レタス（結球）</v>
      </c>
      <c r="C19" s="324"/>
      <c r="D19" s="313">
        <f t="shared" si="1"/>
        <v>0</v>
      </c>
      <c r="E19" s="314">
        <f t="shared" si="2"/>
        <v>0</v>
      </c>
      <c r="F19" s="332">
        <f t="shared" si="7"/>
        <v>123.62222222222222</v>
      </c>
      <c r="G19" s="326">
        <v>0</v>
      </c>
      <c r="H19" s="333">
        <f t="shared" si="4"/>
        <v>123.62222222222222</v>
      </c>
      <c r="I19" s="334">
        <f t="shared" si="5"/>
        <v>0</v>
      </c>
      <c r="L19" s="158" t="s">
        <v>122</v>
      </c>
      <c r="M19" s="236" t="s">
        <v>92</v>
      </c>
      <c r="N19" s="159" t="s">
        <v>338</v>
      </c>
      <c r="O19" s="192">
        <v>2900</v>
      </c>
      <c r="P19" s="193">
        <v>111.26</v>
      </c>
      <c r="Q19" s="193">
        <v>67.989999999999995</v>
      </c>
      <c r="R19" s="193">
        <f t="shared" si="6"/>
        <v>123.62222222222222</v>
      </c>
      <c r="S19" s="113">
        <v>0.9</v>
      </c>
      <c r="T19" s="194">
        <v>0.8</v>
      </c>
    </row>
    <row r="20" spans="1:20" s="6" customFormat="1" ht="25.5" customHeight="1">
      <c r="A20" s="13"/>
      <c r="B20" s="310" t="str">
        <f t="shared" si="3"/>
        <v>春レタス（非結球）</v>
      </c>
      <c r="C20" s="324"/>
      <c r="D20" s="313">
        <f t="shared" si="1"/>
        <v>0</v>
      </c>
      <c r="E20" s="314">
        <f t="shared" si="2"/>
        <v>0</v>
      </c>
      <c r="F20" s="332">
        <f t="shared" si="7"/>
        <v>231.04444444444442</v>
      </c>
      <c r="G20" s="326">
        <v>0</v>
      </c>
      <c r="H20" s="333">
        <f t="shared" si="4"/>
        <v>231.04444444444442</v>
      </c>
      <c r="I20" s="334">
        <f t="shared" si="5"/>
        <v>0</v>
      </c>
      <c r="L20" s="158" t="s">
        <v>122</v>
      </c>
      <c r="M20" s="236" t="s">
        <v>92</v>
      </c>
      <c r="N20" s="159" t="s">
        <v>339</v>
      </c>
      <c r="O20" s="192">
        <v>1800</v>
      </c>
      <c r="P20" s="193">
        <v>207.94</v>
      </c>
      <c r="Q20" s="193">
        <v>127.07</v>
      </c>
      <c r="R20" s="193">
        <f t="shared" si="6"/>
        <v>231.04444444444442</v>
      </c>
      <c r="S20" s="113">
        <v>0.9</v>
      </c>
      <c r="T20" s="194">
        <v>0.8</v>
      </c>
    </row>
    <row r="21" spans="1:20" s="6" customFormat="1" ht="25.5" customHeight="1">
      <c r="A21" s="13"/>
      <c r="B21" s="310" t="str">
        <f t="shared" si="3"/>
        <v>冬キャベツ</v>
      </c>
      <c r="C21" s="324"/>
      <c r="D21" s="313">
        <f t="shared" si="1"/>
        <v>0</v>
      </c>
      <c r="E21" s="314">
        <f t="shared" si="2"/>
        <v>0</v>
      </c>
      <c r="F21" s="332">
        <f t="shared" si="7"/>
        <v>73.855555555555554</v>
      </c>
      <c r="G21" s="326">
        <v>0</v>
      </c>
      <c r="H21" s="333">
        <f t="shared" si="4"/>
        <v>73.855555555555554</v>
      </c>
      <c r="I21" s="334">
        <f t="shared" si="5"/>
        <v>0</v>
      </c>
      <c r="L21" s="158" t="s">
        <v>122</v>
      </c>
      <c r="M21" s="236" t="s">
        <v>92</v>
      </c>
      <c r="N21" s="159" t="s">
        <v>340</v>
      </c>
      <c r="O21" s="192">
        <v>6000</v>
      </c>
      <c r="P21" s="193">
        <v>66.47</v>
      </c>
      <c r="Q21" s="193">
        <v>36.93</v>
      </c>
      <c r="R21" s="193">
        <f t="shared" si="6"/>
        <v>73.855555555555554</v>
      </c>
      <c r="S21" s="113">
        <v>1</v>
      </c>
      <c r="T21" s="194">
        <v>0.82499999999999996</v>
      </c>
    </row>
    <row r="22" spans="1:20" s="6" customFormat="1" ht="25.5" customHeight="1">
      <c r="A22" s="13"/>
      <c r="B22" s="310" t="str">
        <f t="shared" si="3"/>
        <v>冬レタス（結球）</v>
      </c>
      <c r="C22" s="324"/>
      <c r="D22" s="313">
        <f t="shared" si="1"/>
        <v>0</v>
      </c>
      <c r="E22" s="314">
        <f t="shared" si="2"/>
        <v>0</v>
      </c>
      <c r="F22" s="332">
        <f t="shared" si="7"/>
        <v>182.1</v>
      </c>
      <c r="G22" s="326">
        <v>0</v>
      </c>
      <c r="H22" s="333">
        <f t="shared" si="4"/>
        <v>182.1</v>
      </c>
      <c r="I22" s="334">
        <f t="shared" si="5"/>
        <v>0</v>
      </c>
      <c r="L22" s="158" t="s">
        <v>122</v>
      </c>
      <c r="M22" s="236" t="s">
        <v>92</v>
      </c>
      <c r="N22" s="159" t="s">
        <v>341</v>
      </c>
      <c r="O22" s="192">
        <v>2500</v>
      </c>
      <c r="P22" s="193">
        <v>163.89</v>
      </c>
      <c r="Q22" s="193">
        <v>100.15</v>
      </c>
      <c r="R22" s="193">
        <f t="shared" si="6"/>
        <v>182.1</v>
      </c>
      <c r="S22" s="113">
        <v>0.9</v>
      </c>
      <c r="T22" s="194">
        <v>0.8</v>
      </c>
    </row>
    <row r="23" spans="1:20" s="6" customFormat="1" ht="25.5" customHeight="1">
      <c r="A23" s="13"/>
      <c r="B23" s="310" t="str">
        <f t="shared" si="3"/>
        <v>冬レタス（非結球）</v>
      </c>
      <c r="C23" s="324"/>
      <c r="D23" s="313">
        <f t="shared" si="1"/>
        <v>0</v>
      </c>
      <c r="E23" s="314">
        <f t="shared" si="2"/>
        <v>0</v>
      </c>
      <c r="F23" s="332">
        <f t="shared" si="7"/>
        <v>284.8</v>
      </c>
      <c r="G23" s="326">
        <v>0</v>
      </c>
      <c r="H23" s="333">
        <f t="shared" si="4"/>
        <v>284.8</v>
      </c>
      <c r="I23" s="334">
        <f t="shared" si="5"/>
        <v>0</v>
      </c>
      <c r="L23" s="158" t="s">
        <v>122</v>
      </c>
      <c r="M23" s="236" t="s">
        <v>92</v>
      </c>
      <c r="N23" s="159" t="s">
        <v>342</v>
      </c>
      <c r="O23" s="192">
        <v>1800</v>
      </c>
      <c r="P23" s="193">
        <v>256.32</v>
      </c>
      <c r="Q23" s="193">
        <v>156.63999999999999</v>
      </c>
      <c r="R23" s="193">
        <f t="shared" si="6"/>
        <v>284.8</v>
      </c>
      <c r="S23" s="113">
        <v>0.9</v>
      </c>
      <c r="T23" s="194">
        <v>0.8</v>
      </c>
    </row>
    <row r="24" spans="1:20" s="6" customFormat="1" ht="25.5" customHeight="1">
      <c r="A24" s="13"/>
      <c r="B24" s="310" t="str">
        <f t="shared" si="3"/>
        <v>冬春きゅうり</v>
      </c>
      <c r="C24" s="324"/>
      <c r="D24" s="313">
        <f t="shared" si="1"/>
        <v>0</v>
      </c>
      <c r="E24" s="314">
        <f t="shared" si="2"/>
        <v>0</v>
      </c>
      <c r="F24" s="332">
        <f t="shared" si="7"/>
        <v>202.67777777777778</v>
      </c>
      <c r="G24" s="326">
        <v>0</v>
      </c>
      <c r="H24" s="333">
        <f t="shared" si="4"/>
        <v>202.67777777777778</v>
      </c>
      <c r="I24" s="334">
        <f t="shared" si="5"/>
        <v>0</v>
      </c>
      <c r="L24" s="158" t="s">
        <v>122</v>
      </c>
      <c r="M24" s="236" t="s">
        <v>92</v>
      </c>
      <c r="N24" s="159" t="s">
        <v>343</v>
      </c>
      <c r="O24" s="192">
        <v>18000</v>
      </c>
      <c r="P24" s="193">
        <v>182.41</v>
      </c>
      <c r="Q24" s="193">
        <v>121.6</v>
      </c>
      <c r="R24" s="193">
        <f t="shared" si="6"/>
        <v>202.67777777777778</v>
      </c>
      <c r="S24" s="113">
        <v>0.9</v>
      </c>
      <c r="T24" s="194">
        <v>0.8</v>
      </c>
    </row>
    <row r="25" spans="1:20" s="6" customFormat="1" ht="25.5" customHeight="1">
      <c r="A25" s="13"/>
      <c r="B25" s="310" t="str">
        <f t="shared" si="3"/>
        <v>冬春トマト</v>
      </c>
      <c r="C25" s="324"/>
      <c r="D25" s="313">
        <f t="shared" si="1"/>
        <v>0</v>
      </c>
      <c r="E25" s="314">
        <f t="shared" si="2"/>
        <v>0</v>
      </c>
      <c r="F25" s="332">
        <f t="shared" si="7"/>
        <v>287.27777777777777</v>
      </c>
      <c r="G25" s="326">
        <v>0</v>
      </c>
      <c r="H25" s="333">
        <f t="shared" si="4"/>
        <v>287.27777777777777</v>
      </c>
      <c r="I25" s="334">
        <f t="shared" si="5"/>
        <v>0</v>
      </c>
      <c r="L25" s="158" t="s">
        <v>122</v>
      </c>
      <c r="M25" s="236" t="s">
        <v>92</v>
      </c>
      <c r="N25" s="159" t="s">
        <v>344</v>
      </c>
      <c r="O25" s="192">
        <v>14000</v>
      </c>
      <c r="P25" s="193">
        <v>258.55</v>
      </c>
      <c r="Q25" s="193">
        <v>172.36</v>
      </c>
      <c r="R25" s="193">
        <f t="shared" si="6"/>
        <v>287.27777777777777</v>
      </c>
      <c r="S25" s="113">
        <v>0.9</v>
      </c>
      <c r="T25" s="194">
        <v>0.8</v>
      </c>
    </row>
    <row r="26" spans="1:20" s="6" customFormat="1" ht="25.5" customHeight="1">
      <c r="A26" s="13"/>
      <c r="B26" s="310" t="str">
        <f t="shared" si="3"/>
        <v>冬春なす</v>
      </c>
      <c r="C26" s="324"/>
      <c r="D26" s="313">
        <f t="shared" si="1"/>
        <v>0</v>
      </c>
      <c r="E26" s="314">
        <f t="shared" si="2"/>
        <v>0</v>
      </c>
      <c r="F26" s="332">
        <f t="shared" si="7"/>
        <v>320.4444444444444</v>
      </c>
      <c r="G26" s="326">
        <v>0</v>
      </c>
      <c r="H26" s="333">
        <f t="shared" si="4"/>
        <v>320.4444444444444</v>
      </c>
      <c r="I26" s="334">
        <f t="shared" si="5"/>
        <v>0</v>
      </c>
      <c r="L26" s="158" t="s">
        <v>122</v>
      </c>
      <c r="M26" s="236" t="s">
        <v>92</v>
      </c>
      <c r="N26" s="159" t="s">
        <v>345</v>
      </c>
      <c r="O26" s="192">
        <v>16000</v>
      </c>
      <c r="P26" s="193">
        <v>288.39999999999998</v>
      </c>
      <c r="Q26" s="193">
        <v>192.27</v>
      </c>
      <c r="R26" s="193">
        <f t="shared" si="6"/>
        <v>320.4444444444444</v>
      </c>
      <c r="S26" s="113">
        <v>0.9</v>
      </c>
      <c r="T26" s="194">
        <v>0.8</v>
      </c>
    </row>
    <row r="27" spans="1:20" s="6" customFormat="1" ht="25.5" customHeight="1">
      <c r="A27" s="13"/>
      <c r="B27" s="310" t="str">
        <f t="shared" si="3"/>
        <v>アスパラガス</v>
      </c>
      <c r="C27" s="324"/>
      <c r="D27" s="313">
        <f t="shared" si="1"/>
        <v>0</v>
      </c>
      <c r="E27" s="314">
        <f t="shared" si="2"/>
        <v>0</v>
      </c>
      <c r="F27" s="332">
        <f t="shared" si="7"/>
        <v>850.04444444444437</v>
      </c>
      <c r="G27" s="326">
        <v>0</v>
      </c>
      <c r="H27" s="333">
        <f t="shared" si="4"/>
        <v>850.04444444444437</v>
      </c>
      <c r="I27" s="334">
        <f t="shared" si="5"/>
        <v>0</v>
      </c>
      <c r="L27" s="158" t="s">
        <v>122</v>
      </c>
      <c r="M27" s="236" t="s">
        <v>346</v>
      </c>
      <c r="N27" s="159" t="s">
        <v>85</v>
      </c>
      <c r="O27" s="192"/>
      <c r="P27" s="193">
        <v>765.04</v>
      </c>
      <c r="Q27" s="193">
        <v>525.97</v>
      </c>
      <c r="R27" s="193">
        <f t="shared" si="6"/>
        <v>850.04444444444437</v>
      </c>
      <c r="S27" s="113">
        <v>0.8</v>
      </c>
      <c r="T27" s="194">
        <v>0.73329999999999995</v>
      </c>
    </row>
    <row r="28" spans="1:20" s="6" customFormat="1" ht="25.5" customHeight="1">
      <c r="A28" s="13"/>
      <c r="B28" s="310" t="str">
        <f t="shared" si="3"/>
        <v>いちご</v>
      </c>
      <c r="C28" s="324"/>
      <c r="D28" s="313">
        <f t="shared" si="1"/>
        <v>0</v>
      </c>
      <c r="E28" s="314">
        <f t="shared" si="2"/>
        <v>0</v>
      </c>
      <c r="F28" s="332">
        <f t="shared" si="7"/>
        <v>729.19999999999993</v>
      </c>
      <c r="G28" s="326">
        <v>0</v>
      </c>
      <c r="H28" s="333">
        <f t="shared" si="4"/>
        <v>729.19999999999993</v>
      </c>
      <c r="I28" s="334">
        <f t="shared" si="5"/>
        <v>0</v>
      </c>
      <c r="L28" s="158" t="s">
        <v>122</v>
      </c>
      <c r="M28" s="236" t="s">
        <v>346</v>
      </c>
      <c r="N28" s="159" t="s">
        <v>86</v>
      </c>
      <c r="O28" s="192"/>
      <c r="P28" s="193">
        <v>656.28</v>
      </c>
      <c r="Q28" s="193">
        <v>451.19</v>
      </c>
      <c r="R28" s="193">
        <f t="shared" si="6"/>
        <v>729.19999999999993</v>
      </c>
      <c r="S28" s="113">
        <v>0.8</v>
      </c>
      <c r="T28" s="194">
        <v>0.73329999999999995</v>
      </c>
    </row>
    <row r="29" spans="1:20" s="6" customFormat="1" ht="25.5" customHeight="1">
      <c r="A29" s="13"/>
      <c r="B29" s="310" t="str">
        <f t="shared" si="3"/>
        <v>カリフラワー</v>
      </c>
      <c r="C29" s="324"/>
      <c r="D29" s="313">
        <f t="shared" si="1"/>
        <v>0</v>
      </c>
      <c r="E29" s="314">
        <f t="shared" si="2"/>
        <v>0</v>
      </c>
      <c r="F29" s="332">
        <f t="shared" si="7"/>
        <v>154.88888888888889</v>
      </c>
      <c r="G29" s="326">
        <v>0</v>
      </c>
      <c r="H29" s="333">
        <f t="shared" si="4"/>
        <v>154.88888888888889</v>
      </c>
      <c r="I29" s="334">
        <f t="shared" si="5"/>
        <v>0</v>
      </c>
      <c r="L29" s="158" t="s">
        <v>122</v>
      </c>
      <c r="M29" s="236" t="s">
        <v>346</v>
      </c>
      <c r="N29" s="159" t="s">
        <v>87</v>
      </c>
      <c r="O29" s="192">
        <v>2500</v>
      </c>
      <c r="P29" s="193">
        <v>139.4</v>
      </c>
      <c r="Q29" s="193">
        <v>78.41</v>
      </c>
      <c r="R29" s="193">
        <f t="shared" si="6"/>
        <v>154.88888888888889</v>
      </c>
      <c r="S29" s="113">
        <v>0.8</v>
      </c>
      <c r="T29" s="194">
        <v>0.73329999999999995</v>
      </c>
    </row>
    <row r="30" spans="1:20" s="6" customFormat="1" ht="25.5" customHeight="1">
      <c r="A30" s="13"/>
      <c r="B30" s="310" t="str">
        <f t="shared" si="3"/>
        <v>しゅんぎく</v>
      </c>
      <c r="C30" s="324"/>
      <c r="D30" s="313">
        <f t="shared" si="1"/>
        <v>0</v>
      </c>
      <c r="E30" s="314">
        <f t="shared" si="2"/>
        <v>0</v>
      </c>
      <c r="F30" s="332">
        <f t="shared" si="7"/>
        <v>379</v>
      </c>
      <c r="G30" s="326">
        <v>0</v>
      </c>
      <c r="H30" s="333">
        <f t="shared" si="4"/>
        <v>379</v>
      </c>
      <c r="I30" s="334">
        <f t="shared" si="5"/>
        <v>0</v>
      </c>
      <c r="L30" s="158" t="s">
        <v>122</v>
      </c>
      <c r="M30" s="236" t="s">
        <v>346</v>
      </c>
      <c r="N30" s="159" t="s">
        <v>88</v>
      </c>
      <c r="O30" s="192">
        <v>2000</v>
      </c>
      <c r="P30" s="193">
        <v>341.1</v>
      </c>
      <c r="Q30" s="193">
        <v>213.19</v>
      </c>
      <c r="R30" s="193">
        <f t="shared" si="6"/>
        <v>379</v>
      </c>
      <c r="S30" s="113">
        <v>0.8</v>
      </c>
      <c r="T30" s="194">
        <v>0.73329999999999995</v>
      </c>
    </row>
    <row r="31" spans="1:20" s="6" customFormat="1" ht="25.5" customHeight="1">
      <c r="A31" s="13"/>
      <c r="B31" s="310" t="str">
        <f t="shared" si="3"/>
        <v>にら</v>
      </c>
      <c r="C31" s="324"/>
      <c r="D31" s="313">
        <f t="shared" si="1"/>
        <v>0</v>
      </c>
      <c r="E31" s="314">
        <f t="shared" si="2"/>
        <v>0</v>
      </c>
      <c r="F31" s="332">
        <f t="shared" si="7"/>
        <v>395.37777777777774</v>
      </c>
      <c r="G31" s="326">
        <v>0</v>
      </c>
      <c r="H31" s="333">
        <f t="shared" si="4"/>
        <v>395.37777777777774</v>
      </c>
      <c r="I31" s="334">
        <f t="shared" si="5"/>
        <v>0</v>
      </c>
      <c r="L31" s="158" t="s">
        <v>122</v>
      </c>
      <c r="M31" s="236" t="s">
        <v>346</v>
      </c>
      <c r="N31" s="159" t="s">
        <v>170</v>
      </c>
      <c r="O31" s="192">
        <v>7000</v>
      </c>
      <c r="P31" s="193">
        <v>355.84</v>
      </c>
      <c r="Q31" s="193">
        <v>222.4</v>
      </c>
      <c r="R31" s="193">
        <f t="shared" si="6"/>
        <v>395.37777777777774</v>
      </c>
      <c r="S31" s="113">
        <v>0.8</v>
      </c>
      <c r="T31" s="194">
        <v>0.73299999999999998</v>
      </c>
    </row>
    <row r="32" spans="1:20" s="6" customFormat="1" ht="25.5" customHeight="1">
      <c r="A32" s="13"/>
      <c r="B32" s="310" t="str">
        <f t="shared" si="3"/>
        <v>ブロッコリー</v>
      </c>
      <c r="C32" s="324"/>
      <c r="D32" s="313">
        <f t="shared" si="1"/>
        <v>0</v>
      </c>
      <c r="E32" s="314">
        <f t="shared" si="2"/>
        <v>0</v>
      </c>
      <c r="F32" s="332">
        <f t="shared" si="7"/>
        <v>241.38888888888889</v>
      </c>
      <c r="G32" s="326">
        <v>0</v>
      </c>
      <c r="H32" s="333">
        <f t="shared" si="4"/>
        <v>241.38888888888889</v>
      </c>
      <c r="I32" s="334">
        <f t="shared" si="5"/>
        <v>0</v>
      </c>
      <c r="L32" s="158" t="s">
        <v>122</v>
      </c>
      <c r="M32" s="236" t="s">
        <v>346</v>
      </c>
      <c r="N32" s="159" t="s">
        <v>89</v>
      </c>
      <c r="O32" s="192">
        <v>1000</v>
      </c>
      <c r="P32" s="193">
        <v>217.25</v>
      </c>
      <c r="Q32" s="193">
        <v>135.78</v>
      </c>
      <c r="R32" s="193">
        <f t="shared" si="6"/>
        <v>241.38888888888889</v>
      </c>
      <c r="S32" s="113">
        <v>0.8</v>
      </c>
      <c r="T32" s="194">
        <v>0.73299999999999998</v>
      </c>
    </row>
    <row r="33" spans="1:20" s="6" customFormat="1" ht="25.5" customHeight="1">
      <c r="A33" s="13"/>
      <c r="B33" s="310" t="str">
        <f t="shared" si="3"/>
        <v>みずな</v>
      </c>
      <c r="C33" s="324"/>
      <c r="D33" s="313">
        <f t="shared" si="1"/>
        <v>0</v>
      </c>
      <c r="E33" s="314">
        <f t="shared" si="2"/>
        <v>0</v>
      </c>
      <c r="F33" s="332">
        <f t="shared" si="7"/>
        <v>300.24444444444447</v>
      </c>
      <c r="G33" s="326">
        <v>0</v>
      </c>
      <c r="H33" s="333">
        <f t="shared" si="4"/>
        <v>300.24444444444447</v>
      </c>
      <c r="I33" s="334">
        <f t="shared" si="5"/>
        <v>0</v>
      </c>
      <c r="L33" s="158" t="s">
        <v>122</v>
      </c>
      <c r="M33" s="236" t="s">
        <v>346</v>
      </c>
      <c r="N33" s="159" t="s">
        <v>347</v>
      </c>
      <c r="O33" s="192">
        <v>1500</v>
      </c>
      <c r="P33" s="193">
        <v>270.22000000000003</v>
      </c>
      <c r="Q33" s="193">
        <v>168.89</v>
      </c>
      <c r="R33" s="193">
        <f t="shared" si="6"/>
        <v>300.24444444444447</v>
      </c>
      <c r="S33" s="113">
        <v>0.8</v>
      </c>
      <c r="T33" s="194">
        <v>0.73299999999999998</v>
      </c>
    </row>
    <row r="34" spans="1:20" s="6" customFormat="1" ht="25.5" customHeight="1">
      <c r="A34" s="13"/>
      <c r="B34" s="310" t="str">
        <f t="shared" si="3"/>
        <v>夏秋トマト</v>
      </c>
      <c r="C34" s="324"/>
      <c r="D34" s="313">
        <f t="shared" si="1"/>
        <v>0</v>
      </c>
      <c r="E34" s="314">
        <f t="shared" si="2"/>
        <v>0</v>
      </c>
      <c r="F34" s="332">
        <f t="shared" si="7"/>
        <v>351.59999999999997</v>
      </c>
      <c r="G34" s="326">
        <v>0</v>
      </c>
      <c r="H34" s="333">
        <f t="shared" si="4"/>
        <v>351.59999999999997</v>
      </c>
      <c r="I34" s="334">
        <f t="shared" si="5"/>
        <v>0</v>
      </c>
      <c r="L34" s="158" t="s">
        <v>122</v>
      </c>
      <c r="M34" s="236" t="s">
        <v>346</v>
      </c>
      <c r="N34" s="159" t="s">
        <v>348</v>
      </c>
      <c r="O34" s="192">
        <v>11000</v>
      </c>
      <c r="P34" s="193">
        <v>316.44</v>
      </c>
      <c r="Q34" s="193">
        <v>210.96</v>
      </c>
      <c r="R34" s="193">
        <f t="shared" si="6"/>
        <v>351.59999999999997</v>
      </c>
      <c r="S34" s="113">
        <v>0.8</v>
      </c>
      <c r="T34" s="194">
        <v>0.8</v>
      </c>
    </row>
    <row r="35" spans="1:20" s="6" customFormat="1" ht="25.5" customHeight="1">
      <c r="A35" s="13"/>
      <c r="B35" s="310" t="str">
        <f t="shared" si="3"/>
        <v>秋冬だいこん</v>
      </c>
      <c r="C35" s="324"/>
      <c r="D35" s="313">
        <f t="shared" si="1"/>
        <v>0</v>
      </c>
      <c r="E35" s="314">
        <f t="shared" si="2"/>
        <v>0</v>
      </c>
      <c r="F35" s="332">
        <f t="shared" si="7"/>
        <v>57.511111111111106</v>
      </c>
      <c r="G35" s="326">
        <v>0</v>
      </c>
      <c r="H35" s="333">
        <f t="shared" si="4"/>
        <v>57.511111111111106</v>
      </c>
      <c r="I35" s="334">
        <f t="shared" si="5"/>
        <v>0</v>
      </c>
      <c r="L35" s="158" t="s">
        <v>122</v>
      </c>
      <c r="M35" s="236" t="s">
        <v>346</v>
      </c>
      <c r="N35" s="159" t="s">
        <v>336</v>
      </c>
      <c r="O35" s="192">
        <v>6500</v>
      </c>
      <c r="P35" s="193">
        <v>51.76</v>
      </c>
      <c r="Q35" s="193">
        <v>31.63</v>
      </c>
      <c r="R35" s="193">
        <f t="shared" si="6"/>
        <v>57.511111111111106</v>
      </c>
      <c r="S35" s="113">
        <v>0.8</v>
      </c>
      <c r="T35" s="194">
        <v>0.8</v>
      </c>
    </row>
    <row r="36" spans="1:20" s="6" customFormat="1" ht="25.5" customHeight="1">
      <c r="A36" s="13"/>
      <c r="B36" s="310" t="str">
        <f t="shared" si="3"/>
        <v>青みつば</v>
      </c>
      <c r="C36" s="324"/>
      <c r="D36" s="313">
        <f t="shared" si="1"/>
        <v>0</v>
      </c>
      <c r="E36" s="314">
        <f t="shared" si="2"/>
        <v>0</v>
      </c>
      <c r="F36" s="332">
        <f t="shared" si="7"/>
        <v>511.12222222222221</v>
      </c>
      <c r="G36" s="326">
        <v>0</v>
      </c>
      <c r="H36" s="333">
        <f t="shared" si="4"/>
        <v>511.12222222222221</v>
      </c>
      <c r="I36" s="334">
        <f t="shared" si="5"/>
        <v>0</v>
      </c>
      <c r="L36" s="158" t="s">
        <v>122</v>
      </c>
      <c r="M36" s="236" t="s">
        <v>93</v>
      </c>
      <c r="N36" s="159" t="s">
        <v>349</v>
      </c>
      <c r="O36" s="192">
        <v>3000</v>
      </c>
      <c r="P36" s="193">
        <v>460.01</v>
      </c>
      <c r="Q36" s="193">
        <v>287.51</v>
      </c>
      <c r="R36" s="193">
        <f t="shared" si="6"/>
        <v>511.12222222222221</v>
      </c>
      <c r="S36" s="113">
        <v>0.8</v>
      </c>
      <c r="T36" s="194">
        <v>0.73329999999999995</v>
      </c>
    </row>
    <row r="37" spans="1:20" s="6" customFormat="1" ht="25.5" customHeight="1">
      <c r="A37" s="13"/>
      <c r="B37" s="310" t="str">
        <f t="shared" si="3"/>
        <v>冬レタス（結球）</v>
      </c>
      <c r="C37" s="324"/>
      <c r="D37" s="313">
        <f t="shared" si="1"/>
        <v>0</v>
      </c>
      <c r="E37" s="314">
        <f t="shared" si="2"/>
        <v>0</v>
      </c>
      <c r="F37" s="332">
        <f t="shared" si="7"/>
        <v>119.51111111111111</v>
      </c>
      <c r="G37" s="326">
        <v>0</v>
      </c>
      <c r="H37" s="333">
        <f t="shared" si="4"/>
        <v>119.51111111111111</v>
      </c>
      <c r="I37" s="334">
        <f t="shared" si="5"/>
        <v>0</v>
      </c>
      <c r="L37" s="158" t="s">
        <v>122</v>
      </c>
      <c r="M37" s="236" t="s">
        <v>93</v>
      </c>
      <c r="N37" s="159" t="s">
        <v>351</v>
      </c>
      <c r="O37" s="192">
        <v>2500</v>
      </c>
      <c r="P37" s="193">
        <v>107.56</v>
      </c>
      <c r="Q37" s="193">
        <v>71.709999999999994</v>
      </c>
      <c r="R37" s="193">
        <f t="shared" si="6"/>
        <v>119.51111111111111</v>
      </c>
      <c r="S37" s="113">
        <v>0.8</v>
      </c>
      <c r="T37" s="194">
        <v>0.8</v>
      </c>
    </row>
    <row r="38" spans="1:20" s="6" customFormat="1" ht="25.5" customHeight="1">
      <c r="A38" s="13"/>
      <c r="B38" s="310" t="str">
        <f t="shared" si="3"/>
        <v>冬春トマト</v>
      </c>
      <c r="C38" s="324"/>
      <c r="D38" s="313">
        <f t="shared" si="1"/>
        <v>0</v>
      </c>
      <c r="E38" s="314">
        <f t="shared" si="2"/>
        <v>0</v>
      </c>
      <c r="F38" s="332">
        <f t="shared" si="7"/>
        <v>250.16666666666666</v>
      </c>
      <c r="G38" s="326">
        <v>0</v>
      </c>
      <c r="H38" s="333">
        <f t="shared" si="4"/>
        <v>250.16666666666666</v>
      </c>
      <c r="I38" s="334">
        <f t="shared" si="5"/>
        <v>0</v>
      </c>
      <c r="L38" s="158" t="s">
        <v>122</v>
      </c>
      <c r="M38" s="236" t="s">
        <v>93</v>
      </c>
      <c r="N38" s="159" t="s">
        <v>344</v>
      </c>
      <c r="O38" s="192">
        <v>14000</v>
      </c>
      <c r="P38" s="193">
        <v>225.15</v>
      </c>
      <c r="Q38" s="193">
        <v>150.1</v>
      </c>
      <c r="R38" s="193">
        <f t="shared" si="6"/>
        <v>250.16666666666666</v>
      </c>
      <c r="S38" s="113">
        <v>0.8</v>
      </c>
      <c r="T38" s="194">
        <v>0.8</v>
      </c>
    </row>
    <row r="39" spans="1:20" s="6" customFormat="1" ht="25.5" customHeight="1">
      <c r="A39" s="13"/>
      <c r="B39" s="310" t="str">
        <f t="shared" si="3"/>
        <v>冬春なす</v>
      </c>
      <c r="C39" s="324"/>
      <c r="D39" s="313">
        <f t="shared" si="1"/>
        <v>0</v>
      </c>
      <c r="E39" s="314">
        <f t="shared" si="2"/>
        <v>0</v>
      </c>
      <c r="F39" s="332">
        <f t="shared" si="7"/>
        <v>271.83333333333331</v>
      </c>
      <c r="G39" s="326">
        <v>0</v>
      </c>
      <c r="H39" s="333">
        <f t="shared" si="4"/>
        <v>271.83333333333331</v>
      </c>
      <c r="I39" s="334">
        <f t="shared" si="5"/>
        <v>0</v>
      </c>
      <c r="L39" s="158" t="s">
        <v>122</v>
      </c>
      <c r="M39" s="236" t="s">
        <v>93</v>
      </c>
      <c r="N39" s="159" t="s">
        <v>345</v>
      </c>
      <c r="O39" s="192">
        <v>16000</v>
      </c>
      <c r="P39" s="193">
        <v>244.65</v>
      </c>
      <c r="Q39" s="193">
        <v>163.1</v>
      </c>
      <c r="R39" s="193">
        <f t="shared" si="6"/>
        <v>271.83333333333331</v>
      </c>
      <c r="S39" s="113">
        <v>0.8</v>
      </c>
      <c r="T39" s="194">
        <v>0.8</v>
      </c>
    </row>
    <row r="40" spans="1:20" s="6" customFormat="1" ht="25.5" customHeight="1">
      <c r="A40" s="13"/>
      <c r="B40" s="310" t="str">
        <f t="shared" si="3"/>
        <v>すいか</v>
      </c>
      <c r="C40" s="324"/>
      <c r="D40" s="313">
        <f t="shared" si="1"/>
        <v>0</v>
      </c>
      <c r="E40" s="314">
        <f t="shared" si="2"/>
        <v>0</v>
      </c>
      <c r="F40" s="332">
        <f t="shared" si="7"/>
        <v>102.43333333333332</v>
      </c>
      <c r="G40" s="326">
        <v>0</v>
      </c>
      <c r="H40" s="333">
        <f t="shared" si="4"/>
        <v>102.43333333333332</v>
      </c>
      <c r="I40" s="334">
        <f t="shared" si="5"/>
        <v>0</v>
      </c>
      <c r="L40" s="158" t="s">
        <v>122</v>
      </c>
      <c r="M40" s="236" t="s">
        <v>346</v>
      </c>
      <c r="N40" s="159" t="s">
        <v>350</v>
      </c>
      <c r="O40" s="192">
        <v>6000</v>
      </c>
      <c r="P40" s="193">
        <v>92.19</v>
      </c>
      <c r="Q40" s="193">
        <v>57.62</v>
      </c>
      <c r="R40" s="193">
        <f t="shared" si="6"/>
        <v>102.43333333333332</v>
      </c>
      <c r="S40" s="113">
        <v>0.8</v>
      </c>
      <c r="T40" s="194">
        <v>0.73329999999999995</v>
      </c>
    </row>
    <row r="41" spans="1:20" s="6" customFormat="1" ht="32.1" hidden="1" customHeight="1">
      <c r="A41" s="13"/>
      <c r="B41" s="310" t="str">
        <f t="shared" si="3"/>
        <v>冬レタス（非結球）</v>
      </c>
      <c r="C41" s="324"/>
      <c r="D41" s="313">
        <f t="shared" si="1"/>
        <v>0</v>
      </c>
      <c r="E41" s="314">
        <f t="shared" si="2"/>
        <v>0</v>
      </c>
      <c r="F41" s="332">
        <f t="shared" si="7"/>
        <v>0</v>
      </c>
      <c r="G41" s="326">
        <v>0</v>
      </c>
      <c r="H41" s="333">
        <f t="shared" si="4"/>
        <v>0</v>
      </c>
      <c r="I41" s="334">
        <f t="shared" si="5"/>
        <v>0</v>
      </c>
      <c r="L41" s="158" t="s">
        <v>123</v>
      </c>
      <c r="M41" s="236" t="s">
        <v>346</v>
      </c>
      <c r="N41" s="159" t="s">
        <v>352</v>
      </c>
      <c r="O41" s="192">
        <v>1800</v>
      </c>
      <c r="P41" s="193"/>
      <c r="Q41" s="193"/>
      <c r="R41" s="193">
        <f t="shared" si="6"/>
        <v>0</v>
      </c>
      <c r="S41" s="113">
        <v>0.8</v>
      </c>
      <c r="T41" s="194">
        <f t="shared" ref="T41:T46" si="8">2/3</f>
        <v>0.66666666666666663</v>
      </c>
    </row>
    <row r="42" spans="1:20" s="6" customFormat="1" ht="32.1" hidden="1" customHeight="1">
      <c r="A42" s="13"/>
      <c r="B42" s="310">
        <f t="shared" si="3"/>
        <v>0</v>
      </c>
      <c r="C42" s="324"/>
      <c r="D42" s="313">
        <f t="shared" si="1"/>
        <v>0</v>
      </c>
      <c r="E42" s="314">
        <f t="shared" si="2"/>
        <v>0</v>
      </c>
      <c r="F42" s="332">
        <f t="shared" si="7"/>
        <v>0</v>
      </c>
      <c r="G42" s="326">
        <v>0</v>
      </c>
      <c r="H42" s="333">
        <f t="shared" si="4"/>
        <v>0</v>
      </c>
      <c r="I42" s="334">
        <f t="shared" si="5"/>
        <v>0</v>
      </c>
      <c r="L42" s="158" t="s">
        <v>123</v>
      </c>
      <c r="M42" s="236"/>
      <c r="N42" s="159"/>
      <c r="O42" s="192"/>
      <c r="P42" s="193"/>
      <c r="Q42" s="193"/>
      <c r="R42" s="193">
        <f t="shared" si="6"/>
        <v>0</v>
      </c>
      <c r="S42" s="113">
        <v>0.8</v>
      </c>
      <c r="T42" s="194">
        <f t="shared" si="8"/>
        <v>0.66666666666666663</v>
      </c>
    </row>
    <row r="43" spans="1:20" s="6" customFormat="1" ht="32.1" hidden="1" customHeight="1">
      <c r="A43" s="13"/>
      <c r="B43" s="310">
        <f t="shared" si="3"/>
        <v>0</v>
      </c>
      <c r="C43" s="324"/>
      <c r="D43" s="313">
        <f t="shared" si="1"/>
        <v>0</v>
      </c>
      <c r="E43" s="314">
        <f t="shared" si="2"/>
        <v>0</v>
      </c>
      <c r="F43" s="332">
        <f t="shared" si="7"/>
        <v>0</v>
      </c>
      <c r="G43" s="326">
        <v>0</v>
      </c>
      <c r="H43" s="333">
        <f t="shared" si="4"/>
        <v>0</v>
      </c>
      <c r="I43" s="334">
        <f t="shared" si="5"/>
        <v>0</v>
      </c>
      <c r="L43" s="158" t="s">
        <v>123</v>
      </c>
      <c r="M43" s="236"/>
      <c r="N43" s="159"/>
      <c r="O43" s="192"/>
      <c r="P43" s="193"/>
      <c r="Q43" s="193"/>
      <c r="R43" s="193">
        <f t="shared" si="6"/>
        <v>0</v>
      </c>
      <c r="S43" s="113">
        <v>0.8</v>
      </c>
      <c r="T43" s="194">
        <f t="shared" si="8"/>
        <v>0.66666666666666663</v>
      </c>
    </row>
    <row r="44" spans="1:20" s="6" customFormat="1" ht="32.1" hidden="1" customHeight="1">
      <c r="A44" s="13"/>
      <c r="B44" s="310">
        <f t="shared" si="3"/>
        <v>0</v>
      </c>
      <c r="C44" s="324"/>
      <c r="D44" s="313">
        <f t="shared" si="1"/>
        <v>0</v>
      </c>
      <c r="E44" s="314">
        <f t="shared" si="2"/>
        <v>0</v>
      </c>
      <c r="F44" s="332">
        <f t="shared" si="7"/>
        <v>0</v>
      </c>
      <c r="G44" s="326">
        <v>0</v>
      </c>
      <c r="H44" s="333">
        <f t="shared" si="4"/>
        <v>0</v>
      </c>
      <c r="I44" s="334">
        <f t="shared" si="5"/>
        <v>0</v>
      </c>
      <c r="L44" s="158" t="s">
        <v>123</v>
      </c>
      <c r="M44" s="236"/>
      <c r="N44" s="159"/>
      <c r="O44" s="192"/>
      <c r="P44" s="193"/>
      <c r="Q44" s="193"/>
      <c r="R44" s="193">
        <f t="shared" si="6"/>
        <v>0</v>
      </c>
      <c r="S44" s="113">
        <v>0.8</v>
      </c>
      <c r="T44" s="194">
        <f t="shared" si="8"/>
        <v>0.66666666666666663</v>
      </c>
    </row>
    <row r="45" spans="1:20" s="6" customFormat="1" ht="32.1" hidden="1" customHeight="1">
      <c r="A45" s="13"/>
      <c r="B45" s="310">
        <f t="shared" si="3"/>
        <v>0</v>
      </c>
      <c r="C45" s="324"/>
      <c r="D45" s="313">
        <f t="shared" si="1"/>
        <v>0</v>
      </c>
      <c r="E45" s="314">
        <f t="shared" si="2"/>
        <v>0</v>
      </c>
      <c r="F45" s="332">
        <f t="shared" si="7"/>
        <v>0</v>
      </c>
      <c r="G45" s="326">
        <v>0</v>
      </c>
      <c r="H45" s="333">
        <f t="shared" si="4"/>
        <v>0</v>
      </c>
      <c r="I45" s="334">
        <f t="shared" si="5"/>
        <v>0</v>
      </c>
      <c r="L45" s="158" t="s">
        <v>123</v>
      </c>
      <c r="M45" s="236"/>
      <c r="N45" s="159"/>
      <c r="O45" s="192"/>
      <c r="P45" s="193"/>
      <c r="Q45" s="193"/>
      <c r="R45" s="193">
        <f t="shared" si="6"/>
        <v>0</v>
      </c>
      <c r="S45" s="113">
        <v>0.8</v>
      </c>
      <c r="T45" s="194">
        <f t="shared" si="8"/>
        <v>0.66666666666666663</v>
      </c>
    </row>
    <row r="46" spans="1:20" s="6" customFormat="1" ht="32.1" hidden="1" customHeight="1">
      <c r="A46" s="13"/>
      <c r="B46" s="310">
        <f t="shared" si="3"/>
        <v>0</v>
      </c>
      <c r="C46" s="324"/>
      <c r="D46" s="313">
        <f t="shared" ref="D46:D75" si="9">C46*O46/10</f>
        <v>0</v>
      </c>
      <c r="E46" s="314">
        <f t="shared" ref="E46:E75" si="10">D46*(P46-Q46)*S46*(1-T46)</f>
        <v>0</v>
      </c>
      <c r="F46" s="332">
        <f t="shared" si="7"/>
        <v>0</v>
      </c>
      <c r="G46" s="326">
        <v>0</v>
      </c>
      <c r="H46" s="333">
        <f t="shared" si="4"/>
        <v>0</v>
      </c>
      <c r="I46" s="334">
        <f t="shared" si="5"/>
        <v>0</v>
      </c>
      <c r="L46" s="158" t="s">
        <v>123</v>
      </c>
      <c r="M46" s="236"/>
      <c r="N46" s="159"/>
      <c r="O46" s="192"/>
      <c r="P46" s="193"/>
      <c r="Q46" s="193"/>
      <c r="R46" s="193">
        <f t="shared" si="6"/>
        <v>0</v>
      </c>
      <c r="S46" s="113">
        <v>0.8</v>
      </c>
      <c r="T46" s="194">
        <f t="shared" si="8"/>
        <v>0.66666666666666663</v>
      </c>
    </row>
    <row r="47" spans="1:20" s="6" customFormat="1" ht="32.1" hidden="1" customHeight="1">
      <c r="A47" s="13"/>
      <c r="B47" s="310">
        <f t="shared" si="3"/>
        <v>0</v>
      </c>
      <c r="C47" s="324"/>
      <c r="D47" s="313">
        <f t="shared" si="9"/>
        <v>0</v>
      </c>
      <c r="E47" s="314">
        <f t="shared" si="10"/>
        <v>0</v>
      </c>
      <c r="F47" s="332">
        <f t="shared" si="7"/>
        <v>0</v>
      </c>
      <c r="G47" s="326">
        <v>0</v>
      </c>
      <c r="H47" s="333">
        <f t="shared" si="4"/>
        <v>0</v>
      </c>
      <c r="I47" s="334">
        <f t="shared" si="5"/>
        <v>0</v>
      </c>
      <c r="L47" s="158" t="s">
        <v>123</v>
      </c>
      <c r="M47" s="236"/>
      <c r="N47" s="159"/>
      <c r="O47" s="192"/>
      <c r="P47" s="193"/>
      <c r="Q47" s="193"/>
      <c r="R47" s="193">
        <f t="shared" si="6"/>
        <v>0</v>
      </c>
      <c r="S47" s="113">
        <v>0.8</v>
      </c>
      <c r="T47" s="194">
        <v>0.75</v>
      </c>
    </row>
    <row r="48" spans="1:20" s="6" customFormat="1" ht="32.1" hidden="1" customHeight="1">
      <c r="A48" s="13"/>
      <c r="B48" s="310">
        <f t="shared" si="3"/>
        <v>0</v>
      </c>
      <c r="C48" s="324"/>
      <c r="D48" s="313">
        <f t="shared" si="9"/>
        <v>0</v>
      </c>
      <c r="E48" s="314">
        <f t="shared" si="10"/>
        <v>0</v>
      </c>
      <c r="F48" s="332">
        <f t="shared" si="7"/>
        <v>0</v>
      </c>
      <c r="G48" s="326">
        <v>0</v>
      </c>
      <c r="H48" s="333">
        <f t="shared" si="4"/>
        <v>0</v>
      </c>
      <c r="I48" s="334">
        <f t="shared" si="5"/>
        <v>0</v>
      </c>
      <c r="L48" s="158" t="s">
        <v>123</v>
      </c>
      <c r="M48" s="236"/>
      <c r="N48" s="159"/>
      <c r="O48" s="192"/>
      <c r="P48" s="193"/>
      <c r="Q48" s="193"/>
      <c r="R48" s="193">
        <f t="shared" si="6"/>
        <v>0</v>
      </c>
      <c r="S48" s="113">
        <v>0.8</v>
      </c>
      <c r="T48" s="194">
        <v>0.75</v>
      </c>
    </row>
    <row r="49" spans="1:20" s="6" customFormat="1" ht="32.1" hidden="1" customHeight="1">
      <c r="A49" s="13"/>
      <c r="B49" s="310">
        <f t="shared" si="3"/>
        <v>0</v>
      </c>
      <c r="C49" s="324"/>
      <c r="D49" s="313">
        <f t="shared" si="9"/>
        <v>0</v>
      </c>
      <c r="E49" s="314">
        <f t="shared" si="10"/>
        <v>0</v>
      </c>
      <c r="F49" s="332">
        <f t="shared" si="7"/>
        <v>0</v>
      </c>
      <c r="G49" s="326">
        <v>0</v>
      </c>
      <c r="H49" s="333">
        <f t="shared" si="4"/>
        <v>0</v>
      </c>
      <c r="I49" s="334">
        <f t="shared" si="5"/>
        <v>0</v>
      </c>
      <c r="L49" s="158" t="s">
        <v>123</v>
      </c>
      <c r="M49" s="236"/>
      <c r="N49" s="159"/>
      <c r="O49" s="192"/>
      <c r="P49" s="193"/>
      <c r="Q49" s="193"/>
      <c r="R49" s="193">
        <f t="shared" si="6"/>
        <v>0</v>
      </c>
      <c r="S49" s="113">
        <v>0.8</v>
      </c>
      <c r="T49" s="194">
        <f t="shared" ref="T49:T58" si="11">2/3</f>
        <v>0.66666666666666663</v>
      </c>
    </row>
    <row r="50" spans="1:20" s="6" customFormat="1" ht="32.1" hidden="1" customHeight="1">
      <c r="A50" s="13"/>
      <c r="B50" s="310">
        <f t="shared" si="3"/>
        <v>0</v>
      </c>
      <c r="C50" s="324"/>
      <c r="D50" s="313">
        <f t="shared" si="9"/>
        <v>0</v>
      </c>
      <c r="E50" s="314">
        <f t="shared" si="10"/>
        <v>0</v>
      </c>
      <c r="F50" s="332">
        <f t="shared" si="7"/>
        <v>0</v>
      </c>
      <c r="G50" s="326">
        <v>0</v>
      </c>
      <c r="H50" s="333">
        <f t="shared" si="4"/>
        <v>0</v>
      </c>
      <c r="I50" s="334">
        <f t="shared" si="5"/>
        <v>0</v>
      </c>
      <c r="L50" s="158" t="s">
        <v>123</v>
      </c>
      <c r="M50" s="236"/>
      <c r="N50" s="159"/>
      <c r="O50" s="192"/>
      <c r="P50" s="193"/>
      <c r="Q50" s="193"/>
      <c r="R50" s="193">
        <f t="shared" si="6"/>
        <v>0</v>
      </c>
      <c r="S50" s="113">
        <v>0.8</v>
      </c>
      <c r="T50" s="194">
        <f t="shared" si="11"/>
        <v>0.66666666666666663</v>
      </c>
    </row>
    <row r="51" spans="1:20" s="6" customFormat="1" ht="32.1" hidden="1" customHeight="1">
      <c r="A51" s="13"/>
      <c r="B51" s="310">
        <f t="shared" si="3"/>
        <v>0</v>
      </c>
      <c r="C51" s="324"/>
      <c r="D51" s="313">
        <f t="shared" si="9"/>
        <v>0</v>
      </c>
      <c r="E51" s="314">
        <f t="shared" si="10"/>
        <v>0</v>
      </c>
      <c r="F51" s="332">
        <f t="shared" si="7"/>
        <v>0</v>
      </c>
      <c r="G51" s="326">
        <v>0</v>
      </c>
      <c r="H51" s="333">
        <f t="shared" si="4"/>
        <v>0</v>
      </c>
      <c r="I51" s="334">
        <f t="shared" si="5"/>
        <v>0</v>
      </c>
      <c r="L51" s="158" t="s">
        <v>123</v>
      </c>
      <c r="M51" s="236"/>
      <c r="N51" s="159"/>
      <c r="O51" s="192"/>
      <c r="P51" s="193"/>
      <c r="Q51" s="193"/>
      <c r="R51" s="193">
        <f t="shared" si="6"/>
        <v>0</v>
      </c>
      <c r="S51" s="113">
        <v>0.8</v>
      </c>
      <c r="T51" s="194">
        <f t="shared" si="11"/>
        <v>0.66666666666666663</v>
      </c>
    </row>
    <row r="52" spans="1:20" s="6" customFormat="1" ht="32.1" hidden="1" customHeight="1">
      <c r="A52" s="13"/>
      <c r="B52" s="310">
        <f t="shared" si="3"/>
        <v>0</v>
      </c>
      <c r="C52" s="324"/>
      <c r="D52" s="313">
        <f t="shared" si="9"/>
        <v>0</v>
      </c>
      <c r="E52" s="314">
        <f t="shared" si="10"/>
        <v>0</v>
      </c>
      <c r="F52" s="332">
        <f t="shared" si="7"/>
        <v>0</v>
      </c>
      <c r="G52" s="326">
        <v>0</v>
      </c>
      <c r="H52" s="333">
        <f t="shared" si="4"/>
        <v>0</v>
      </c>
      <c r="I52" s="334">
        <f t="shared" si="5"/>
        <v>0</v>
      </c>
      <c r="L52" s="158" t="s">
        <v>123</v>
      </c>
      <c r="M52" s="236"/>
      <c r="N52" s="159"/>
      <c r="O52" s="192"/>
      <c r="P52" s="193"/>
      <c r="Q52" s="193"/>
      <c r="R52" s="193">
        <f t="shared" si="6"/>
        <v>0</v>
      </c>
      <c r="S52" s="113">
        <v>0.8</v>
      </c>
      <c r="T52" s="194">
        <f t="shared" si="11"/>
        <v>0.66666666666666663</v>
      </c>
    </row>
    <row r="53" spans="1:20" s="6" customFormat="1" ht="32.1" hidden="1" customHeight="1">
      <c r="A53" s="13"/>
      <c r="B53" s="310">
        <f t="shared" si="3"/>
        <v>0</v>
      </c>
      <c r="C53" s="324"/>
      <c r="D53" s="313">
        <f t="shared" si="9"/>
        <v>0</v>
      </c>
      <c r="E53" s="314">
        <f t="shared" si="10"/>
        <v>0</v>
      </c>
      <c r="F53" s="332">
        <f t="shared" si="7"/>
        <v>0</v>
      </c>
      <c r="G53" s="326">
        <v>0</v>
      </c>
      <c r="H53" s="333">
        <f t="shared" si="4"/>
        <v>0</v>
      </c>
      <c r="I53" s="334">
        <f t="shared" si="5"/>
        <v>0</v>
      </c>
      <c r="L53" s="158" t="s">
        <v>123</v>
      </c>
      <c r="M53" s="236"/>
      <c r="N53" s="159"/>
      <c r="O53" s="192"/>
      <c r="P53" s="193"/>
      <c r="Q53" s="193"/>
      <c r="R53" s="193">
        <f t="shared" si="6"/>
        <v>0</v>
      </c>
      <c r="S53" s="113">
        <v>0.8</v>
      </c>
      <c r="T53" s="194">
        <f t="shared" si="11"/>
        <v>0.66666666666666663</v>
      </c>
    </row>
    <row r="54" spans="1:20" s="6" customFormat="1" ht="32.1" hidden="1" customHeight="1">
      <c r="A54" s="13"/>
      <c r="B54" s="310">
        <f t="shared" si="3"/>
        <v>0</v>
      </c>
      <c r="C54" s="324"/>
      <c r="D54" s="313">
        <f t="shared" si="9"/>
        <v>0</v>
      </c>
      <c r="E54" s="314">
        <f t="shared" si="10"/>
        <v>0</v>
      </c>
      <c r="F54" s="332">
        <f t="shared" si="7"/>
        <v>0</v>
      </c>
      <c r="G54" s="326">
        <v>0</v>
      </c>
      <c r="H54" s="333">
        <f t="shared" si="4"/>
        <v>0</v>
      </c>
      <c r="I54" s="334">
        <f t="shared" si="5"/>
        <v>0</v>
      </c>
      <c r="L54" s="158" t="s">
        <v>123</v>
      </c>
      <c r="M54" s="236"/>
      <c r="N54" s="159"/>
      <c r="O54" s="192"/>
      <c r="P54" s="193"/>
      <c r="Q54" s="193"/>
      <c r="R54" s="193">
        <f t="shared" si="6"/>
        <v>0</v>
      </c>
      <c r="S54" s="113">
        <v>0.8</v>
      </c>
      <c r="T54" s="194">
        <f t="shared" si="11"/>
        <v>0.66666666666666663</v>
      </c>
    </row>
    <row r="55" spans="1:20" s="6" customFormat="1" ht="32.1" hidden="1" customHeight="1">
      <c r="A55" s="13"/>
      <c r="B55" s="310">
        <f t="shared" si="3"/>
        <v>0</v>
      </c>
      <c r="C55" s="324"/>
      <c r="D55" s="313">
        <f t="shared" si="9"/>
        <v>0</v>
      </c>
      <c r="E55" s="314">
        <f t="shared" si="10"/>
        <v>0</v>
      </c>
      <c r="F55" s="332">
        <f t="shared" si="7"/>
        <v>0</v>
      </c>
      <c r="G55" s="326">
        <v>0</v>
      </c>
      <c r="H55" s="333">
        <f t="shared" si="4"/>
        <v>0</v>
      </c>
      <c r="I55" s="334">
        <f t="shared" si="5"/>
        <v>0</v>
      </c>
      <c r="L55" s="158" t="s">
        <v>123</v>
      </c>
      <c r="M55" s="236"/>
      <c r="N55" s="159"/>
      <c r="O55" s="192"/>
      <c r="P55" s="193"/>
      <c r="Q55" s="193"/>
      <c r="R55" s="193">
        <f t="shared" si="6"/>
        <v>0</v>
      </c>
      <c r="S55" s="113">
        <v>0.8</v>
      </c>
      <c r="T55" s="194">
        <f t="shared" si="11"/>
        <v>0.66666666666666663</v>
      </c>
    </row>
    <row r="56" spans="1:20" s="6" customFormat="1" ht="32.1" hidden="1" customHeight="1">
      <c r="A56" s="13"/>
      <c r="B56" s="310">
        <f t="shared" si="3"/>
        <v>0</v>
      </c>
      <c r="C56" s="324"/>
      <c r="D56" s="313">
        <f t="shared" si="9"/>
        <v>0</v>
      </c>
      <c r="E56" s="314">
        <f t="shared" si="10"/>
        <v>0</v>
      </c>
      <c r="F56" s="332">
        <f t="shared" si="7"/>
        <v>0</v>
      </c>
      <c r="G56" s="326">
        <v>0</v>
      </c>
      <c r="H56" s="333">
        <f t="shared" si="4"/>
        <v>0</v>
      </c>
      <c r="I56" s="334">
        <f t="shared" si="5"/>
        <v>0</v>
      </c>
      <c r="L56" s="158" t="s">
        <v>123</v>
      </c>
      <c r="M56" s="236"/>
      <c r="N56" s="159"/>
      <c r="O56" s="192"/>
      <c r="P56" s="193"/>
      <c r="Q56" s="193"/>
      <c r="R56" s="193">
        <f t="shared" si="6"/>
        <v>0</v>
      </c>
      <c r="S56" s="113">
        <v>0.8</v>
      </c>
      <c r="T56" s="194">
        <f t="shared" si="11"/>
        <v>0.66666666666666663</v>
      </c>
    </row>
    <row r="57" spans="1:20" s="6" customFormat="1" ht="32.1" hidden="1" customHeight="1">
      <c r="A57" s="13"/>
      <c r="B57" s="310">
        <f t="shared" si="3"/>
        <v>0</v>
      </c>
      <c r="C57" s="324"/>
      <c r="D57" s="313">
        <f t="shared" si="9"/>
        <v>0</v>
      </c>
      <c r="E57" s="314">
        <f t="shared" si="10"/>
        <v>0</v>
      </c>
      <c r="F57" s="332">
        <f t="shared" si="7"/>
        <v>0</v>
      </c>
      <c r="G57" s="326">
        <v>0</v>
      </c>
      <c r="H57" s="333">
        <f t="shared" si="4"/>
        <v>0</v>
      </c>
      <c r="I57" s="334">
        <f t="shared" si="5"/>
        <v>0</v>
      </c>
      <c r="L57" s="158" t="s">
        <v>123</v>
      </c>
      <c r="M57" s="236"/>
      <c r="N57" s="159"/>
      <c r="O57" s="192"/>
      <c r="P57" s="193"/>
      <c r="Q57" s="193"/>
      <c r="R57" s="193">
        <f t="shared" si="6"/>
        <v>0</v>
      </c>
      <c r="S57" s="113">
        <v>0.8</v>
      </c>
      <c r="T57" s="194">
        <f t="shared" si="11"/>
        <v>0.66666666666666663</v>
      </c>
    </row>
    <row r="58" spans="1:20" s="6" customFormat="1" ht="32.1" hidden="1" customHeight="1">
      <c r="A58" s="13"/>
      <c r="B58" s="310">
        <f t="shared" si="3"/>
        <v>0</v>
      </c>
      <c r="C58" s="324"/>
      <c r="D58" s="313">
        <f t="shared" si="9"/>
        <v>0</v>
      </c>
      <c r="E58" s="314">
        <f t="shared" si="10"/>
        <v>0</v>
      </c>
      <c r="F58" s="332">
        <f t="shared" si="7"/>
        <v>0</v>
      </c>
      <c r="G58" s="326">
        <v>0</v>
      </c>
      <c r="H58" s="333">
        <f t="shared" si="4"/>
        <v>0</v>
      </c>
      <c r="I58" s="334">
        <f t="shared" si="5"/>
        <v>0</v>
      </c>
      <c r="L58" s="158" t="s">
        <v>123</v>
      </c>
      <c r="M58" s="236"/>
      <c r="N58" s="159"/>
      <c r="O58" s="192"/>
      <c r="P58" s="193"/>
      <c r="Q58" s="193"/>
      <c r="R58" s="193">
        <f t="shared" si="6"/>
        <v>0</v>
      </c>
      <c r="S58" s="113">
        <v>0.8</v>
      </c>
      <c r="T58" s="194">
        <f t="shared" si="11"/>
        <v>0.66666666666666663</v>
      </c>
    </row>
    <row r="59" spans="1:20" s="6" customFormat="1" ht="32.1" hidden="1" customHeight="1">
      <c r="A59" s="13"/>
      <c r="B59" s="310">
        <f t="shared" si="3"/>
        <v>0</v>
      </c>
      <c r="C59" s="324"/>
      <c r="D59" s="313">
        <f t="shared" si="9"/>
        <v>0</v>
      </c>
      <c r="E59" s="314">
        <f t="shared" si="10"/>
        <v>0</v>
      </c>
      <c r="F59" s="332">
        <f t="shared" si="7"/>
        <v>0</v>
      </c>
      <c r="G59" s="326">
        <v>0</v>
      </c>
      <c r="H59" s="333">
        <f t="shared" si="4"/>
        <v>0</v>
      </c>
      <c r="I59" s="334">
        <f t="shared" si="5"/>
        <v>0</v>
      </c>
      <c r="L59" s="158" t="s">
        <v>123</v>
      </c>
      <c r="M59" s="236"/>
      <c r="N59" s="159"/>
      <c r="O59" s="192"/>
      <c r="P59" s="193"/>
      <c r="Q59" s="193"/>
      <c r="R59" s="193">
        <f t="shared" si="6"/>
        <v>0</v>
      </c>
      <c r="S59" s="113">
        <v>0.8</v>
      </c>
      <c r="T59" s="194">
        <v>0.75</v>
      </c>
    </row>
    <row r="60" spans="1:20" s="6" customFormat="1" ht="32.1" hidden="1" customHeight="1">
      <c r="A60" s="13"/>
      <c r="B60" s="310">
        <f t="shared" si="3"/>
        <v>0</v>
      </c>
      <c r="C60" s="324"/>
      <c r="D60" s="313">
        <f t="shared" si="9"/>
        <v>0</v>
      </c>
      <c r="E60" s="314">
        <f t="shared" si="10"/>
        <v>0</v>
      </c>
      <c r="F60" s="332">
        <f t="shared" si="7"/>
        <v>0</v>
      </c>
      <c r="G60" s="326">
        <v>0</v>
      </c>
      <c r="H60" s="333">
        <f t="shared" si="4"/>
        <v>0</v>
      </c>
      <c r="I60" s="334">
        <f t="shared" si="5"/>
        <v>0</v>
      </c>
      <c r="L60" s="158" t="s">
        <v>123</v>
      </c>
      <c r="M60" s="236"/>
      <c r="N60" s="159"/>
      <c r="O60" s="192"/>
      <c r="P60" s="193"/>
      <c r="Q60" s="193"/>
      <c r="R60" s="193">
        <f t="shared" si="6"/>
        <v>0</v>
      </c>
      <c r="S60" s="113">
        <v>0.8</v>
      </c>
      <c r="T60" s="194">
        <f t="shared" ref="T60:T61" si="12">2/3</f>
        <v>0.66666666666666663</v>
      </c>
    </row>
    <row r="61" spans="1:20" s="6" customFormat="1" ht="32.1" hidden="1" customHeight="1">
      <c r="A61" s="13"/>
      <c r="B61" s="310">
        <f t="shared" si="3"/>
        <v>0</v>
      </c>
      <c r="C61" s="324"/>
      <c r="D61" s="313">
        <f t="shared" si="9"/>
        <v>0</v>
      </c>
      <c r="E61" s="314">
        <f t="shared" si="10"/>
        <v>0</v>
      </c>
      <c r="F61" s="332">
        <f t="shared" si="7"/>
        <v>0</v>
      </c>
      <c r="G61" s="326">
        <v>0</v>
      </c>
      <c r="H61" s="333">
        <f t="shared" si="4"/>
        <v>0</v>
      </c>
      <c r="I61" s="334">
        <f t="shared" si="5"/>
        <v>0</v>
      </c>
      <c r="L61" s="158" t="s">
        <v>123</v>
      </c>
      <c r="M61" s="236"/>
      <c r="N61" s="159"/>
      <c r="O61" s="192"/>
      <c r="P61" s="193"/>
      <c r="Q61" s="193"/>
      <c r="R61" s="193">
        <f t="shared" si="6"/>
        <v>0</v>
      </c>
      <c r="S61" s="113">
        <v>0.8</v>
      </c>
      <c r="T61" s="194">
        <f t="shared" si="12"/>
        <v>0.66666666666666663</v>
      </c>
    </row>
    <row r="62" spans="1:20" s="6" customFormat="1" ht="32.1" hidden="1" customHeight="1">
      <c r="A62" s="13"/>
      <c r="B62" s="310">
        <f t="shared" si="3"/>
        <v>0</v>
      </c>
      <c r="C62" s="324"/>
      <c r="D62" s="313">
        <f t="shared" si="9"/>
        <v>0</v>
      </c>
      <c r="E62" s="314">
        <f t="shared" si="10"/>
        <v>0</v>
      </c>
      <c r="F62" s="332">
        <f t="shared" si="7"/>
        <v>0</v>
      </c>
      <c r="G62" s="326">
        <v>0</v>
      </c>
      <c r="H62" s="333">
        <f t="shared" si="4"/>
        <v>0</v>
      </c>
      <c r="I62" s="334">
        <f t="shared" si="5"/>
        <v>0</v>
      </c>
      <c r="L62" s="158" t="s">
        <v>123</v>
      </c>
      <c r="M62" s="236"/>
      <c r="N62" s="159"/>
      <c r="O62" s="192"/>
      <c r="P62" s="193"/>
      <c r="Q62" s="193"/>
      <c r="R62" s="193">
        <f t="shared" si="6"/>
        <v>0</v>
      </c>
      <c r="S62" s="113">
        <v>0.8</v>
      </c>
      <c r="T62" s="194">
        <v>0.75</v>
      </c>
    </row>
    <row r="63" spans="1:20" s="6" customFormat="1" ht="32.1" hidden="1" customHeight="1">
      <c r="A63" s="13"/>
      <c r="B63" s="310">
        <f t="shared" si="3"/>
        <v>0</v>
      </c>
      <c r="C63" s="324"/>
      <c r="D63" s="313">
        <f t="shared" si="9"/>
        <v>0</v>
      </c>
      <c r="E63" s="314">
        <f t="shared" si="10"/>
        <v>0</v>
      </c>
      <c r="F63" s="332">
        <f t="shared" si="7"/>
        <v>0</v>
      </c>
      <c r="G63" s="326">
        <v>0</v>
      </c>
      <c r="H63" s="333">
        <f t="shared" si="4"/>
        <v>0</v>
      </c>
      <c r="I63" s="334">
        <f t="shared" si="5"/>
        <v>0</v>
      </c>
      <c r="L63" s="158" t="s">
        <v>123</v>
      </c>
      <c r="M63" s="236"/>
      <c r="N63" s="159"/>
      <c r="O63" s="192"/>
      <c r="P63" s="193"/>
      <c r="Q63" s="193"/>
      <c r="R63" s="193">
        <f t="shared" si="6"/>
        <v>0</v>
      </c>
      <c r="S63" s="113">
        <v>0.8</v>
      </c>
      <c r="T63" s="194">
        <f t="shared" ref="T63:T73" si="13">2/3</f>
        <v>0.66666666666666663</v>
      </c>
    </row>
    <row r="64" spans="1:20" s="6" customFormat="1" ht="32.1" hidden="1" customHeight="1">
      <c r="A64" s="13"/>
      <c r="B64" s="310">
        <f t="shared" si="3"/>
        <v>0</v>
      </c>
      <c r="C64" s="324"/>
      <c r="D64" s="313">
        <f t="shared" si="9"/>
        <v>0</v>
      </c>
      <c r="E64" s="314">
        <f t="shared" si="10"/>
        <v>0</v>
      </c>
      <c r="F64" s="332">
        <f t="shared" si="7"/>
        <v>0</v>
      </c>
      <c r="G64" s="326">
        <v>0</v>
      </c>
      <c r="H64" s="333">
        <f t="shared" si="4"/>
        <v>0</v>
      </c>
      <c r="I64" s="334">
        <f t="shared" si="5"/>
        <v>0</v>
      </c>
      <c r="L64" s="158" t="s">
        <v>123</v>
      </c>
      <c r="M64" s="236"/>
      <c r="N64" s="159"/>
      <c r="O64" s="192"/>
      <c r="P64" s="193"/>
      <c r="Q64" s="193"/>
      <c r="R64" s="193">
        <f t="shared" si="6"/>
        <v>0</v>
      </c>
      <c r="S64" s="113">
        <v>0.8</v>
      </c>
      <c r="T64" s="194">
        <f t="shared" si="13"/>
        <v>0.66666666666666663</v>
      </c>
    </row>
    <row r="65" spans="1:20" s="6" customFormat="1" ht="32.1" hidden="1" customHeight="1">
      <c r="A65" s="13"/>
      <c r="B65" s="310">
        <f t="shared" ref="B65:B75" si="14">N65</f>
        <v>0</v>
      </c>
      <c r="C65" s="324"/>
      <c r="D65" s="313">
        <f t="shared" si="9"/>
        <v>0</v>
      </c>
      <c r="E65" s="314">
        <f t="shared" si="10"/>
        <v>0</v>
      </c>
      <c r="F65" s="332">
        <f t="shared" si="7"/>
        <v>0</v>
      </c>
      <c r="G65" s="326">
        <v>0</v>
      </c>
      <c r="H65" s="333">
        <f t="shared" si="4"/>
        <v>0</v>
      </c>
      <c r="I65" s="334">
        <f t="shared" si="5"/>
        <v>0</v>
      </c>
      <c r="L65" s="158" t="s">
        <v>123</v>
      </c>
      <c r="M65" s="236"/>
      <c r="N65" s="159"/>
      <c r="O65" s="192"/>
      <c r="P65" s="193"/>
      <c r="Q65" s="193"/>
      <c r="R65" s="193">
        <f t="shared" si="6"/>
        <v>0</v>
      </c>
      <c r="S65" s="113">
        <v>0.8</v>
      </c>
      <c r="T65" s="194">
        <f t="shared" si="13"/>
        <v>0.66666666666666663</v>
      </c>
    </row>
    <row r="66" spans="1:20" s="6" customFormat="1" ht="32.1" hidden="1" customHeight="1">
      <c r="A66" s="13"/>
      <c r="B66" s="336">
        <f t="shared" si="14"/>
        <v>0</v>
      </c>
      <c r="C66" s="324"/>
      <c r="D66" s="313">
        <f t="shared" si="9"/>
        <v>0</v>
      </c>
      <c r="E66" s="314">
        <f t="shared" si="10"/>
        <v>0</v>
      </c>
      <c r="F66" s="332">
        <f t="shared" si="7"/>
        <v>0</v>
      </c>
      <c r="G66" s="326">
        <v>0</v>
      </c>
      <c r="H66" s="337">
        <f t="shared" si="4"/>
        <v>0</v>
      </c>
      <c r="I66" s="316">
        <f t="shared" si="5"/>
        <v>0</v>
      </c>
      <c r="L66" s="158" t="s">
        <v>123</v>
      </c>
      <c r="M66" s="236"/>
      <c r="N66" s="159"/>
      <c r="O66" s="192"/>
      <c r="P66" s="193"/>
      <c r="Q66" s="193"/>
      <c r="R66" s="193">
        <f t="shared" si="6"/>
        <v>0</v>
      </c>
      <c r="S66" s="113">
        <v>0.8</v>
      </c>
      <c r="T66" s="194">
        <f t="shared" si="13"/>
        <v>0.66666666666666663</v>
      </c>
    </row>
    <row r="67" spans="1:20" s="6" customFormat="1" ht="32.1" hidden="1" customHeight="1">
      <c r="A67" s="13"/>
      <c r="B67" s="336">
        <f t="shared" si="14"/>
        <v>0</v>
      </c>
      <c r="C67" s="324"/>
      <c r="D67" s="313">
        <f t="shared" si="9"/>
        <v>0</v>
      </c>
      <c r="E67" s="314">
        <f t="shared" si="10"/>
        <v>0</v>
      </c>
      <c r="F67" s="332">
        <f t="shared" si="7"/>
        <v>0</v>
      </c>
      <c r="G67" s="326">
        <v>0</v>
      </c>
      <c r="H67" s="337">
        <f t="shared" si="4"/>
        <v>0</v>
      </c>
      <c r="I67" s="316">
        <f t="shared" si="5"/>
        <v>0</v>
      </c>
      <c r="L67" s="158" t="s">
        <v>123</v>
      </c>
      <c r="M67" s="236"/>
      <c r="N67" s="159"/>
      <c r="O67" s="192"/>
      <c r="P67" s="193"/>
      <c r="Q67" s="193"/>
      <c r="R67" s="193">
        <f t="shared" si="6"/>
        <v>0</v>
      </c>
      <c r="S67" s="113">
        <v>0.8</v>
      </c>
      <c r="T67" s="194">
        <f t="shared" si="13"/>
        <v>0.66666666666666663</v>
      </c>
    </row>
    <row r="68" spans="1:20" s="6" customFormat="1" ht="32.1" hidden="1" customHeight="1">
      <c r="A68" s="13"/>
      <c r="B68" s="336">
        <f t="shared" si="14"/>
        <v>0</v>
      </c>
      <c r="C68" s="324"/>
      <c r="D68" s="313">
        <f t="shared" si="9"/>
        <v>0</v>
      </c>
      <c r="E68" s="314">
        <f t="shared" si="10"/>
        <v>0</v>
      </c>
      <c r="F68" s="332">
        <f t="shared" si="7"/>
        <v>0</v>
      </c>
      <c r="G68" s="326">
        <v>0</v>
      </c>
      <c r="H68" s="337">
        <f t="shared" si="4"/>
        <v>0</v>
      </c>
      <c r="I68" s="316">
        <f t="shared" si="5"/>
        <v>0</v>
      </c>
      <c r="L68" s="158" t="s">
        <v>123</v>
      </c>
      <c r="M68" s="236"/>
      <c r="N68" s="159"/>
      <c r="O68" s="192"/>
      <c r="P68" s="193"/>
      <c r="Q68" s="193"/>
      <c r="R68" s="193">
        <f t="shared" si="6"/>
        <v>0</v>
      </c>
      <c r="S68" s="113">
        <v>0.8</v>
      </c>
      <c r="T68" s="194">
        <f t="shared" si="13"/>
        <v>0.66666666666666663</v>
      </c>
    </row>
    <row r="69" spans="1:20" s="6" customFormat="1" ht="32.1" hidden="1" customHeight="1">
      <c r="A69" s="13"/>
      <c r="B69" s="336">
        <f t="shared" si="14"/>
        <v>0</v>
      </c>
      <c r="C69" s="324"/>
      <c r="D69" s="313">
        <f t="shared" si="9"/>
        <v>0</v>
      </c>
      <c r="E69" s="314">
        <f t="shared" si="10"/>
        <v>0</v>
      </c>
      <c r="F69" s="332">
        <f t="shared" si="7"/>
        <v>0</v>
      </c>
      <c r="G69" s="326">
        <v>0</v>
      </c>
      <c r="H69" s="337">
        <f t="shared" si="4"/>
        <v>0</v>
      </c>
      <c r="I69" s="316">
        <f t="shared" si="5"/>
        <v>0</v>
      </c>
      <c r="L69" s="158" t="s">
        <v>123</v>
      </c>
      <c r="M69" s="236"/>
      <c r="N69" s="159"/>
      <c r="O69" s="192"/>
      <c r="P69" s="193"/>
      <c r="Q69" s="193"/>
      <c r="R69" s="193">
        <f t="shared" si="6"/>
        <v>0</v>
      </c>
      <c r="S69" s="113">
        <v>0.8</v>
      </c>
      <c r="T69" s="194">
        <f t="shared" si="13"/>
        <v>0.66666666666666663</v>
      </c>
    </row>
    <row r="70" spans="1:20" s="6" customFormat="1" ht="32.1" hidden="1" customHeight="1">
      <c r="A70" s="13"/>
      <c r="B70" s="336">
        <f t="shared" si="14"/>
        <v>0</v>
      </c>
      <c r="C70" s="324"/>
      <c r="D70" s="313">
        <f t="shared" si="9"/>
        <v>0</v>
      </c>
      <c r="E70" s="314">
        <f t="shared" si="10"/>
        <v>0</v>
      </c>
      <c r="F70" s="332">
        <f t="shared" si="7"/>
        <v>0</v>
      </c>
      <c r="G70" s="326">
        <v>0</v>
      </c>
      <c r="H70" s="337">
        <f t="shared" si="4"/>
        <v>0</v>
      </c>
      <c r="I70" s="316">
        <f t="shared" si="5"/>
        <v>0</v>
      </c>
      <c r="L70" s="158" t="s">
        <v>123</v>
      </c>
      <c r="M70" s="236"/>
      <c r="N70" s="159"/>
      <c r="O70" s="192"/>
      <c r="P70" s="193"/>
      <c r="Q70" s="193"/>
      <c r="R70" s="193">
        <f t="shared" si="6"/>
        <v>0</v>
      </c>
      <c r="S70" s="113">
        <v>0.8</v>
      </c>
      <c r="T70" s="194">
        <f t="shared" si="13"/>
        <v>0.66666666666666663</v>
      </c>
    </row>
    <row r="71" spans="1:20" s="6" customFormat="1" ht="32.1" hidden="1" customHeight="1">
      <c r="A71" s="13"/>
      <c r="B71" s="336">
        <f t="shared" si="14"/>
        <v>0</v>
      </c>
      <c r="C71" s="324"/>
      <c r="D71" s="313">
        <f t="shared" si="9"/>
        <v>0</v>
      </c>
      <c r="E71" s="314">
        <f t="shared" si="10"/>
        <v>0</v>
      </c>
      <c r="F71" s="332">
        <f t="shared" si="7"/>
        <v>0</v>
      </c>
      <c r="G71" s="326">
        <v>0</v>
      </c>
      <c r="H71" s="337">
        <f t="shared" si="4"/>
        <v>0</v>
      </c>
      <c r="I71" s="316">
        <f t="shared" si="5"/>
        <v>0</v>
      </c>
      <c r="L71" s="158" t="s">
        <v>123</v>
      </c>
      <c r="M71" s="236"/>
      <c r="N71" s="159"/>
      <c r="O71" s="192"/>
      <c r="P71" s="193"/>
      <c r="Q71" s="193"/>
      <c r="R71" s="193">
        <f t="shared" si="6"/>
        <v>0</v>
      </c>
      <c r="S71" s="113">
        <v>0.8</v>
      </c>
      <c r="T71" s="194">
        <f t="shared" si="13"/>
        <v>0.66666666666666663</v>
      </c>
    </row>
    <row r="72" spans="1:20" s="6" customFormat="1" ht="32.1" hidden="1" customHeight="1">
      <c r="A72" s="13"/>
      <c r="B72" s="336">
        <f t="shared" si="14"/>
        <v>0</v>
      </c>
      <c r="C72" s="324"/>
      <c r="D72" s="313">
        <f t="shared" si="9"/>
        <v>0</v>
      </c>
      <c r="E72" s="314">
        <f t="shared" si="10"/>
        <v>0</v>
      </c>
      <c r="F72" s="332">
        <f t="shared" si="7"/>
        <v>0</v>
      </c>
      <c r="G72" s="326">
        <v>0</v>
      </c>
      <c r="H72" s="337">
        <f t="shared" si="4"/>
        <v>0</v>
      </c>
      <c r="I72" s="316">
        <f t="shared" si="5"/>
        <v>0</v>
      </c>
      <c r="L72" s="158" t="s">
        <v>123</v>
      </c>
      <c r="M72" s="236"/>
      <c r="N72" s="159"/>
      <c r="O72" s="192"/>
      <c r="P72" s="193"/>
      <c r="Q72" s="193"/>
      <c r="R72" s="193">
        <f t="shared" si="6"/>
        <v>0</v>
      </c>
      <c r="S72" s="113">
        <v>0.8</v>
      </c>
      <c r="T72" s="194">
        <f t="shared" si="13"/>
        <v>0.66666666666666663</v>
      </c>
    </row>
    <row r="73" spans="1:20" s="6" customFormat="1" ht="32.1" hidden="1" customHeight="1">
      <c r="A73" s="13"/>
      <c r="B73" s="336">
        <f t="shared" si="14"/>
        <v>0</v>
      </c>
      <c r="C73" s="324"/>
      <c r="D73" s="313">
        <f t="shared" si="9"/>
        <v>0</v>
      </c>
      <c r="E73" s="314">
        <f t="shared" si="10"/>
        <v>0</v>
      </c>
      <c r="F73" s="332">
        <f t="shared" si="7"/>
        <v>0</v>
      </c>
      <c r="G73" s="326">
        <v>0</v>
      </c>
      <c r="H73" s="337">
        <f t="shared" si="4"/>
        <v>0</v>
      </c>
      <c r="I73" s="316">
        <f t="shared" si="5"/>
        <v>0</v>
      </c>
      <c r="L73" s="158" t="s">
        <v>123</v>
      </c>
      <c r="M73" s="236"/>
      <c r="N73" s="159"/>
      <c r="O73" s="192"/>
      <c r="P73" s="193"/>
      <c r="Q73" s="193"/>
      <c r="R73" s="193">
        <f t="shared" si="6"/>
        <v>0</v>
      </c>
      <c r="S73" s="113">
        <v>0.8</v>
      </c>
      <c r="T73" s="194">
        <f t="shared" si="13"/>
        <v>0.66666666666666663</v>
      </c>
    </row>
    <row r="74" spans="1:20" s="6" customFormat="1" ht="32.1" hidden="1" customHeight="1">
      <c r="A74" s="13"/>
      <c r="B74" s="336">
        <f t="shared" si="14"/>
        <v>0</v>
      </c>
      <c r="C74" s="324"/>
      <c r="D74" s="313">
        <f t="shared" si="9"/>
        <v>0</v>
      </c>
      <c r="E74" s="314">
        <f t="shared" si="10"/>
        <v>0</v>
      </c>
      <c r="F74" s="332">
        <f t="shared" si="7"/>
        <v>0</v>
      </c>
      <c r="G74" s="326">
        <v>0</v>
      </c>
      <c r="H74" s="337">
        <f t="shared" si="4"/>
        <v>0</v>
      </c>
      <c r="I74" s="316">
        <f t="shared" si="5"/>
        <v>0</v>
      </c>
      <c r="L74" s="158" t="s">
        <v>123</v>
      </c>
      <c r="M74" s="236"/>
      <c r="N74" s="159"/>
      <c r="O74" s="192"/>
      <c r="P74" s="193"/>
      <c r="Q74" s="193"/>
      <c r="R74" s="193"/>
      <c r="S74" s="113"/>
      <c r="T74" s="194"/>
    </row>
    <row r="75" spans="1:20" s="6" customFormat="1" ht="32.1" hidden="1" customHeight="1" thickBot="1">
      <c r="A75" s="13"/>
      <c r="B75" s="100">
        <f t="shared" si="14"/>
        <v>0</v>
      </c>
      <c r="C75" s="179"/>
      <c r="D75" s="141">
        <f t="shared" si="9"/>
        <v>0</v>
      </c>
      <c r="E75" s="52">
        <f t="shared" si="10"/>
        <v>0</v>
      </c>
      <c r="F75" s="234">
        <f t="shared" si="7"/>
        <v>0</v>
      </c>
      <c r="G75" s="114">
        <v>0</v>
      </c>
      <c r="H75" s="187">
        <f t="shared" si="4"/>
        <v>0</v>
      </c>
      <c r="I75" s="28">
        <f t="shared" si="5"/>
        <v>0</v>
      </c>
      <c r="L75" s="160" t="s">
        <v>123</v>
      </c>
      <c r="M75" s="237"/>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80" zoomScaleNormal="80" zoomScaleSheetLayoutView="100" workbookViewId="0">
      <selection activeCell="X31" sqref="X31"/>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279</v>
      </c>
    </row>
    <row r="4" spans="2:13" ht="21.75" customHeight="1" thickBot="1">
      <c r="B4" s="251" t="s">
        <v>258</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229</v>
      </c>
    </row>
    <row r="11" spans="2:13">
      <c r="B11" s="2" t="s">
        <v>230</v>
      </c>
    </row>
    <row r="12" spans="2:13" ht="4.5" customHeight="1"/>
    <row r="13" spans="2:13">
      <c r="B13" s="67" t="s">
        <v>35</v>
      </c>
      <c r="C13" s="67"/>
      <c r="D13" s="99"/>
      <c r="E13" s="99"/>
      <c r="L13" s="66" t="s">
        <v>34</v>
      </c>
      <c r="M13" s="66"/>
    </row>
    <row r="14" spans="2:13">
      <c r="B14" s="399" t="s">
        <v>227</v>
      </c>
      <c r="C14" s="399"/>
      <c r="D14" s="399"/>
      <c r="E14" s="399"/>
      <c r="G14" s="395" t="s">
        <v>33</v>
      </c>
      <c r="H14" s="396"/>
      <c r="I14" s="396"/>
      <c r="J14" s="397"/>
      <c r="L14" s="253" t="s">
        <v>6</v>
      </c>
    </row>
    <row r="15" spans="2:13" ht="102.75" customHeight="1">
      <c r="B15" s="202" t="s">
        <v>103</v>
      </c>
      <c r="C15" s="202" t="s">
        <v>140</v>
      </c>
      <c r="D15" s="202" t="s">
        <v>141</v>
      </c>
      <c r="E15" s="202" t="s">
        <v>142</v>
      </c>
      <c r="F15" s="59"/>
      <c r="G15" s="203" t="s">
        <v>75</v>
      </c>
      <c r="H15" s="203" t="s">
        <v>76</v>
      </c>
      <c r="I15" s="203" t="s">
        <v>77</v>
      </c>
      <c r="J15" s="203" t="s">
        <v>143</v>
      </c>
      <c r="K15" s="59"/>
      <c r="L15" s="203" t="s">
        <v>144</v>
      </c>
    </row>
    <row r="16" spans="2:13" s="27" customFormat="1" ht="16.5" thickBot="1">
      <c r="B16" s="34" t="s">
        <v>38</v>
      </c>
      <c r="C16" s="34" t="s">
        <v>78</v>
      </c>
      <c r="D16" s="34" t="s">
        <v>153</v>
      </c>
      <c r="E16" s="36" t="s">
        <v>104</v>
      </c>
      <c r="G16" s="34" t="s">
        <v>105</v>
      </c>
      <c r="H16" s="34" t="s">
        <v>106</v>
      </c>
      <c r="I16" s="34" t="s">
        <v>107</v>
      </c>
      <c r="J16" s="36" t="s">
        <v>108</v>
      </c>
      <c r="K16" s="25"/>
      <c r="L16" s="36" t="s">
        <v>109</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5</v>
      </c>
      <c r="L19" s="66" t="s">
        <v>34</v>
      </c>
      <c r="M19" s="66"/>
    </row>
    <row r="20" spans="2:13">
      <c r="B20" s="398" t="s">
        <v>228</v>
      </c>
      <c r="C20" s="398"/>
      <c r="D20" s="398"/>
      <c r="E20" s="398"/>
      <c r="G20" s="395" t="s">
        <v>33</v>
      </c>
      <c r="H20" s="396"/>
      <c r="I20" s="396"/>
      <c r="J20" s="397"/>
      <c r="L20" s="253" t="s">
        <v>6</v>
      </c>
    </row>
    <row r="21" spans="2:13" ht="102.75" customHeight="1">
      <c r="B21" s="203" t="s">
        <v>257</v>
      </c>
      <c r="C21" s="203" t="s">
        <v>110</v>
      </c>
      <c r="D21" s="203" t="s">
        <v>125</v>
      </c>
      <c r="E21" s="203" t="s">
        <v>266</v>
      </c>
      <c r="F21" s="59"/>
      <c r="G21" s="203" t="s">
        <v>79</v>
      </c>
      <c r="H21" s="203" t="s">
        <v>69</v>
      </c>
      <c r="I21" s="203" t="s">
        <v>37</v>
      </c>
      <c r="J21" s="203" t="s">
        <v>275</v>
      </c>
      <c r="K21" s="59"/>
      <c r="L21" s="203" t="s">
        <v>278</v>
      </c>
    </row>
    <row r="22" spans="2:13" s="25" customFormat="1" ht="16.5" thickBot="1">
      <c r="B22" s="34" t="s">
        <v>260</v>
      </c>
      <c r="C22" s="34" t="s">
        <v>261</v>
      </c>
      <c r="D22" s="34" t="s">
        <v>263</v>
      </c>
      <c r="E22" s="36" t="s">
        <v>265</v>
      </c>
      <c r="G22" s="34" t="s">
        <v>268</v>
      </c>
      <c r="H22" s="34" t="s">
        <v>270</v>
      </c>
      <c r="I22" s="34" t="s">
        <v>272</v>
      </c>
      <c r="J22" s="36" t="s">
        <v>274</v>
      </c>
      <c r="L22" s="36" t="s">
        <v>277</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90</v>
      </c>
      <c r="B1" s="47" t="s">
        <v>15</v>
      </c>
      <c r="C1" s="47" t="s">
        <v>16</v>
      </c>
      <c r="D1" s="47" t="s">
        <v>17</v>
      </c>
      <c r="E1" s="47" t="s">
        <v>18</v>
      </c>
      <c r="F1" s="47" t="s">
        <v>19</v>
      </c>
    </row>
    <row r="2" spans="1:6">
      <c r="A2" s="48">
        <v>1</v>
      </c>
      <c r="B2" s="48" t="str">
        <f t="shared" ref="B2:B8" si="0">C2&amp;D2&amp;E2&amp;F2</f>
        <v>　・保険料等は、収入保険が0円となりました。</v>
      </c>
      <c r="C2" s="48" t="s">
        <v>98</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95</v>
      </c>
      <c r="F3" s="48" t="s">
        <v>96</v>
      </c>
    </row>
    <row r="4" spans="1:6">
      <c r="A4" s="48">
        <v>3</v>
      </c>
      <c r="B4" s="48" t="e">
        <f t="shared" si="0"/>
        <v>#VALUE!</v>
      </c>
      <c r="C4" s="48" t="s">
        <v>23</v>
      </c>
      <c r="D4" s="48" t="e">
        <f>TEXT('パターン2-4'!L17*-1,"#,##0")</f>
        <v>#VALUE!</v>
      </c>
      <c r="E4" s="48" t="s">
        <v>21</v>
      </c>
      <c r="F4" s="48" t="s">
        <v>96</v>
      </c>
    </row>
    <row r="5" spans="1:6">
      <c r="A5" s="48">
        <v>4</v>
      </c>
      <c r="B5" s="104" t="s">
        <v>99</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97</v>
      </c>
      <c r="D7" s="49" t="str">
        <f>TEXT('パターン2-4'!L23,"#,##0")</f>
        <v/>
      </c>
      <c r="E7" s="48" t="s">
        <v>95</v>
      </c>
      <c r="F7" s="48" t="s">
        <v>96</v>
      </c>
    </row>
    <row r="8" spans="1:6">
      <c r="A8" s="48">
        <v>7</v>
      </c>
      <c r="B8" s="105" t="e">
        <f t="shared" si="0"/>
        <v>#VALUE!</v>
      </c>
      <c r="C8" s="48" t="s">
        <v>97</v>
      </c>
      <c r="D8" s="49" t="e">
        <f>TEXT('パターン2-4'!L23*-1,"#,##0")</f>
        <v>#VALUE!</v>
      </c>
      <c r="E8" s="48" t="s">
        <v>21</v>
      </c>
      <c r="F8" s="48" t="s">
        <v>96</v>
      </c>
    </row>
    <row r="9" spans="1:6">
      <c r="A9" s="48">
        <v>8</v>
      </c>
      <c r="B9" s="103" t="s">
        <v>100</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90</v>
      </c>
      <c r="B1" s="47" t="s">
        <v>15</v>
      </c>
      <c r="C1" s="47" t="s">
        <v>16</v>
      </c>
      <c r="D1" s="47" t="s">
        <v>17</v>
      </c>
      <c r="E1" s="47" t="s">
        <v>18</v>
      </c>
      <c r="F1" s="47" t="s">
        <v>19</v>
      </c>
    </row>
    <row r="2" spans="1:6">
      <c r="A2" s="48">
        <v>1</v>
      </c>
      <c r="B2" s="48" t="str">
        <f t="shared" ref="B2:B8" si="0">C2&amp;D2&amp;E2&amp;F2</f>
        <v>　・保険料等は、収入保険が0円となりました。</v>
      </c>
      <c r="C2" s="48" t="s">
        <v>98</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95</v>
      </c>
      <c r="F3" s="48" t="s">
        <v>96</v>
      </c>
    </row>
    <row r="4" spans="1:6">
      <c r="A4" s="48">
        <v>3</v>
      </c>
      <c r="B4" s="48" t="e">
        <f t="shared" si="0"/>
        <v>#VALUE!</v>
      </c>
      <c r="C4" s="48" t="s">
        <v>23</v>
      </c>
      <c r="D4" s="48" t="e">
        <f>TEXT('パターン3-5'!L17*-1,"#,##0")</f>
        <v>#VALUE!</v>
      </c>
      <c r="E4" s="48" t="s">
        <v>21</v>
      </c>
      <c r="F4" s="48" t="s">
        <v>96</v>
      </c>
    </row>
    <row r="5" spans="1:6">
      <c r="A5" s="48">
        <v>4</v>
      </c>
      <c r="B5" s="104" t="s">
        <v>99</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97</v>
      </c>
      <c r="D7" s="49" t="str">
        <f>TEXT('パターン3-5'!L23,"#,##0")</f>
        <v/>
      </c>
      <c r="E7" s="48" t="s">
        <v>95</v>
      </c>
      <c r="F7" s="48" t="s">
        <v>96</v>
      </c>
    </row>
    <row r="8" spans="1:6">
      <c r="A8" s="48">
        <v>7</v>
      </c>
      <c r="B8" s="105" t="e">
        <f t="shared" si="0"/>
        <v>#VALUE!</v>
      </c>
      <c r="C8" s="48" t="s">
        <v>97</v>
      </c>
      <c r="D8" s="49" t="e">
        <f>TEXT('パターン3-5'!L23*-1,"#,##0")</f>
        <v>#VALUE!</v>
      </c>
      <c r="E8" s="48" t="s">
        <v>21</v>
      </c>
      <c r="F8" s="48" t="s">
        <v>96</v>
      </c>
    </row>
    <row r="9" spans="1:6">
      <c r="A9" s="48">
        <v>8</v>
      </c>
      <c r="B9" s="103" t="s">
        <v>100</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201</v>
      </c>
      <c r="C2" s="2"/>
      <c r="D2" s="2"/>
      <c r="E2" s="2"/>
      <c r="H2" s="2"/>
    </row>
    <row r="3" spans="2:8">
      <c r="B3" s="2"/>
      <c r="C3" s="2"/>
      <c r="D3" s="2"/>
      <c r="E3" s="2"/>
      <c r="H3" s="2"/>
    </row>
    <row r="4" spans="2:8" ht="15.75" customHeight="1">
      <c r="B4" s="251" t="s">
        <v>202</v>
      </c>
      <c r="C4" s="2"/>
      <c r="D4" s="2"/>
      <c r="E4" s="2"/>
      <c r="H4" s="2"/>
    </row>
    <row r="5" spans="2:8" ht="15.75" customHeight="1" thickBot="1">
      <c r="B5" s="2" t="s">
        <v>203</v>
      </c>
      <c r="C5" s="2"/>
      <c r="D5" s="2"/>
      <c r="E5" s="2"/>
      <c r="H5" s="2"/>
    </row>
    <row r="6" spans="2:8" ht="30" customHeight="1" thickBot="1">
      <c r="B6" s="107"/>
      <c r="C6" s="101" t="s">
        <v>173</v>
      </c>
      <c r="D6" s="2"/>
      <c r="E6" s="2"/>
      <c r="H6" s="2"/>
    </row>
    <row r="7" spans="2:8" ht="15.75" customHeight="1">
      <c r="B7" s="101"/>
      <c r="C7" s="2"/>
      <c r="D7" s="2"/>
      <c r="E7" s="2"/>
      <c r="H7" s="2"/>
    </row>
    <row r="8" spans="2:8">
      <c r="B8" s="2" t="s">
        <v>204</v>
      </c>
      <c r="C8" s="2"/>
      <c r="D8" s="3" t="s">
        <v>94</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205</v>
      </c>
      <c r="C12" s="2"/>
      <c r="D12" s="2"/>
      <c r="E12" s="2"/>
      <c r="H12" s="2"/>
    </row>
    <row r="13" spans="2:8" ht="15.75" customHeight="1" thickBot="1">
      <c r="B13" s="2" t="s">
        <v>206</v>
      </c>
      <c r="C13" s="2"/>
      <c r="D13" s="2"/>
      <c r="E13" s="2"/>
      <c r="H13" s="2"/>
    </row>
    <row r="14" spans="2:8" ht="30" customHeight="1" thickBot="1">
      <c r="B14" s="107"/>
      <c r="C14" s="101" t="s">
        <v>173</v>
      </c>
      <c r="D14" s="108"/>
      <c r="E14" s="2"/>
      <c r="H14" s="2"/>
    </row>
    <row r="15" spans="2:8" ht="15.75" customHeight="1">
      <c r="B15" s="101"/>
      <c r="C15" s="2"/>
      <c r="D15" s="2"/>
      <c r="E15" s="2"/>
      <c r="H15" s="2"/>
    </row>
    <row r="16" spans="2:8">
      <c r="B16" s="2" t="s">
        <v>207</v>
      </c>
      <c r="C16" s="102"/>
      <c r="D16" s="3" t="s">
        <v>34</v>
      </c>
      <c r="E16" s="4"/>
      <c r="H16" s="2"/>
    </row>
    <row r="17" spans="2:8" ht="32.25" customHeight="1" thickBot="1">
      <c r="B17" s="203" t="s">
        <v>101</v>
      </c>
      <c r="C17" s="203" t="s">
        <v>102</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80" zoomScaleNormal="8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247</v>
      </c>
      <c r="C2" s="2"/>
      <c r="D2" s="2"/>
      <c r="E2" s="2"/>
      <c r="F2" s="2"/>
      <c r="G2" s="3"/>
      <c r="H2" s="2"/>
    </row>
    <row r="3" spans="2:8" ht="10.5" customHeight="1">
      <c r="B3" s="2"/>
      <c r="C3" s="2"/>
      <c r="D3" s="2"/>
      <c r="E3" s="2"/>
      <c r="F3" s="2"/>
      <c r="G3" s="3"/>
      <c r="H3" s="2"/>
    </row>
    <row r="4" spans="2:8">
      <c r="B4" s="251" t="s">
        <v>215</v>
      </c>
      <c r="C4" s="2"/>
      <c r="D4" s="2"/>
      <c r="E4" s="2"/>
      <c r="F4" s="2"/>
      <c r="G4" s="2"/>
      <c r="H4" s="2"/>
    </row>
    <row r="5" spans="2:8">
      <c r="B5" s="2" t="s">
        <v>216</v>
      </c>
      <c r="C5" s="2"/>
      <c r="D5" s="2"/>
      <c r="E5" s="2"/>
      <c r="F5" s="2"/>
      <c r="G5" s="2"/>
      <c r="H5" s="2"/>
    </row>
    <row r="6" spans="2:8" ht="19.5">
      <c r="B6" s="249" t="s">
        <v>208</v>
      </c>
      <c r="C6" s="2"/>
      <c r="D6" s="2"/>
      <c r="E6" s="2"/>
      <c r="F6" s="2"/>
      <c r="G6" s="2"/>
      <c r="H6" s="2"/>
    </row>
    <row r="7" spans="2:8">
      <c r="B7" s="75" t="s">
        <v>290</v>
      </c>
      <c r="C7" s="2"/>
      <c r="D7" s="2"/>
      <c r="E7" s="2"/>
      <c r="F7" s="2"/>
      <c r="G7" s="2"/>
      <c r="H7" s="2"/>
    </row>
    <row r="8" spans="2:8" ht="15.75" customHeight="1">
      <c r="B8" s="2" t="s">
        <v>285</v>
      </c>
      <c r="C8" s="2"/>
      <c r="D8" s="2"/>
      <c r="E8" s="4"/>
      <c r="F8" s="4"/>
      <c r="G8" s="74"/>
      <c r="H8" s="2"/>
    </row>
    <row r="9" spans="2:8" ht="27" customHeight="1">
      <c r="B9" s="250" t="s">
        <v>209</v>
      </c>
      <c r="C9" s="2"/>
      <c r="D9" s="2"/>
      <c r="E9" s="4"/>
      <c r="F9" s="4"/>
      <c r="G9" s="74"/>
      <c r="H9" s="2"/>
    </row>
    <row r="10" spans="2:8" ht="15.75" customHeight="1">
      <c r="B10" s="75" t="s">
        <v>291</v>
      </c>
      <c r="C10" s="2"/>
      <c r="D10" s="2"/>
      <c r="E10" s="4"/>
      <c r="F10" s="4"/>
      <c r="G10" s="74"/>
      <c r="H10" s="2"/>
    </row>
    <row r="11" spans="2:8">
      <c r="B11" s="2"/>
      <c r="C11" s="2"/>
      <c r="D11" s="2"/>
      <c r="E11" s="2"/>
      <c r="F11" s="2"/>
      <c r="G11" s="2"/>
      <c r="H11" s="2"/>
    </row>
    <row r="12" spans="2:8">
      <c r="B12" s="251" t="s">
        <v>212</v>
      </c>
      <c r="C12" s="3" t="s">
        <v>213</v>
      </c>
      <c r="D12" s="2" t="s">
        <v>214</v>
      </c>
      <c r="E12" s="2"/>
      <c r="G12" s="2"/>
      <c r="H12" s="2"/>
    </row>
    <row r="13" spans="2:8">
      <c r="B13" s="2" t="s">
        <v>43</v>
      </c>
      <c r="C13" s="3" t="s">
        <v>44</v>
      </c>
      <c r="D13" s="2"/>
      <c r="E13" s="2"/>
      <c r="G13" s="2"/>
      <c r="H13" s="2"/>
    </row>
    <row r="14" spans="2:8" ht="32.25" thickBot="1">
      <c r="B14" s="216" t="s">
        <v>45</v>
      </c>
      <c r="C14" s="217" t="s">
        <v>174</v>
      </c>
      <c r="D14" s="2"/>
      <c r="E14" s="2"/>
      <c r="G14" s="74"/>
      <c r="H14" s="2"/>
    </row>
    <row r="15" spans="2:8" ht="30" customHeight="1" thickBot="1">
      <c r="B15" s="145" t="s">
        <v>361</v>
      </c>
      <c r="C15" s="109">
        <f>'パターン2-2-1-2'!G10</f>
        <v>0</v>
      </c>
      <c r="D15" s="2"/>
      <c r="E15" s="2"/>
      <c r="F15" s="2"/>
      <c r="G15" s="74"/>
      <c r="H15" s="2"/>
    </row>
    <row r="16" spans="2:8" ht="30" customHeight="1" thickBot="1">
      <c r="B16" s="145" t="s">
        <v>46</v>
      </c>
      <c r="C16" s="109">
        <f>'パターン2-2-2-2'!G10</f>
        <v>0</v>
      </c>
      <c r="D16" s="2"/>
      <c r="E16" s="2"/>
      <c r="F16" s="2"/>
      <c r="G16" s="74"/>
      <c r="H16" s="2"/>
    </row>
    <row r="17" spans="2:8" ht="30" customHeight="1" thickBot="1">
      <c r="B17" s="146" t="s">
        <v>47</v>
      </c>
      <c r="C17" s="109">
        <f>'パターン2-2-3-2'!G10</f>
        <v>0</v>
      </c>
      <c r="D17" s="2"/>
      <c r="E17" s="2"/>
      <c r="F17" s="2"/>
      <c r="G17" s="74"/>
      <c r="H17" s="2"/>
    </row>
    <row r="18" spans="2:8" ht="30" customHeight="1" thickBot="1">
      <c r="B18" s="146" t="s">
        <v>48</v>
      </c>
      <c r="C18" s="109">
        <f>'パターン2-2-4-2'!G10</f>
        <v>0</v>
      </c>
      <c r="D18" s="2"/>
      <c r="E18" s="2"/>
      <c r="F18" s="2"/>
      <c r="G18" s="74"/>
      <c r="H18" s="2"/>
    </row>
    <row r="19" spans="2:8" ht="30" customHeight="1" thickBot="1">
      <c r="B19" s="146" t="s">
        <v>49</v>
      </c>
      <c r="C19" s="109">
        <f>'パターン2-2-5-2'!G10</f>
        <v>0</v>
      </c>
      <c r="D19" s="2"/>
      <c r="E19" s="2"/>
      <c r="F19" s="2"/>
      <c r="G19" s="74"/>
      <c r="H19" s="2"/>
    </row>
    <row r="20" spans="2:8" ht="30" hidden="1" customHeight="1" thickBot="1">
      <c r="B20" s="146" t="s">
        <v>210</v>
      </c>
      <c r="C20" s="109"/>
      <c r="D20" s="2"/>
      <c r="E20" s="2"/>
      <c r="F20" s="2"/>
      <c r="G20" s="74"/>
      <c r="H20" s="2"/>
    </row>
    <row r="21" spans="2:8" ht="30" hidden="1" customHeight="1" thickBot="1">
      <c r="B21" s="146" t="s">
        <v>211</v>
      </c>
      <c r="C21" s="109"/>
      <c r="D21" s="2"/>
      <c r="E21" s="2"/>
      <c r="F21" s="2"/>
      <c r="G21" s="74"/>
      <c r="H21" s="2"/>
    </row>
    <row r="22" spans="2:8" ht="15.75" customHeight="1">
      <c r="B22" s="2"/>
      <c r="C22" s="2"/>
      <c r="D22" s="2"/>
      <c r="E22" s="2"/>
      <c r="F22" s="2"/>
      <c r="G22" s="2"/>
      <c r="H22" s="2"/>
    </row>
    <row r="23" spans="2:8">
      <c r="B23" s="2" t="s">
        <v>217</v>
      </c>
      <c r="C23" s="2"/>
      <c r="E23" s="3"/>
      <c r="F23" s="3"/>
      <c r="G23" s="72"/>
      <c r="H23" s="2"/>
    </row>
    <row r="24" spans="2:8">
      <c r="B24" s="2" t="s">
        <v>362</v>
      </c>
      <c r="C24" s="2"/>
      <c r="E24" s="3" t="s">
        <v>34</v>
      </c>
      <c r="F24" s="3"/>
      <c r="G24" s="72"/>
      <c r="H24" s="2"/>
    </row>
    <row r="25" spans="2:8" ht="16.5" thickBot="1">
      <c r="B25" s="213" t="s">
        <v>7</v>
      </c>
      <c r="C25" s="213" t="s">
        <v>41</v>
      </c>
      <c r="D25" s="214" t="s">
        <v>42</v>
      </c>
      <c r="E25" s="215" t="s">
        <v>36</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1" t="s">
        <v>218</v>
      </c>
      <c r="C28" s="2"/>
      <c r="D28" s="4"/>
      <c r="E28" s="4"/>
      <c r="F28" s="4"/>
      <c r="G28" s="74"/>
      <c r="H28" s="2"/>
    </row>
    <row r="29" spans="2:8" ht="15.75" customHeight="1">
      <c r="B29" s="2" t="s">
        <v>219</v>
      </c>
      <c r="C29" s="2"/>
      <c r="D29" s="4"/>
      <c r="E29" s="4"/>
      <c r="F29" s="4"/>
      <c r="G29" s="74"/>
      <c r="H29" s="2"/>
    </row>
    <row r="30" spans="2:8" ht="15.75" customHeight="1" thickBot="1">
      <c r="B30" s="2" t="s">
        <v>220</v>
      </c>
      <c r="C30" s="2"/>
      <c r="D30" s="4"/>
      <c r="E30" s="4"/>
      <c r="F30" s="4"/>
      <c r="G30" s="74"/>
      <c r="H30" s="2"/>
    </row>
    <row r="31" spans="2:8" ht="24.95" customHeight="1" thickBot="1">
      <c r="B31" s="110" t="s">
        <v>361</v>
      </c>
      <c r="C31" s="147"/>
      <c r="D31" s="4"/>
      <c r="E31" s="4"/>
      <c r="F31" s="4"/>
      <c r="G31" s="74"/>
      <c r="H31" s="2"/>
    </row>
    <row r="32" spans="2:8" ht="15.75" customHeight="1">
      <c r="B32" s="2"/>
      <c r="D32" s="4"/>
      <c r="E32" s="4"/>
      <c r="F32" s="4"/>
      <c r="G32" s="74"/>
      <c r="H32" s="2"/>
    </row>
    <row r="33" spans="2:8">
      <c r="B33" s="2" t="s">
        <v>207</v>
      </c>
      <c r="E33" s="3" t="s">
        <v>44</v>
      </c>
      <c r="G33" s="74"/>
      <c r="H33" s="2"/>
    </row>
    <row r="34" spans="2:8" ht="32.25" thickBot="1">
      <c r="B34" s="203" t="str">
        <f>"過去の"&amp;"収入金額"&amp;CHAR(10)&amp;"("&amp;'パターン2-1'!$B$31&amp;")"</f>
        <v>過去の収入金額
(平成29年)</v>
      </c>
      <c r="C34" s="203" t="s">
        <v>101</v>
      </c>
      <c r="D34" s="203" t="s">
        <v>102</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280</v>
      </c>
      <c r="C37" s="2"/>
      <c r="D37" s="4"/>
      <c r="E37" s="4"/>
      <c r="F37" s="4"/>
      <c r="G37" s="74"/>
      <c r="H37" s="2"/>
    </row>
    <row r="38" spans="2:8" ht="15.75" hidden="1" customHeight="1">
      <c r="B38" s="2" t="s">
        <v>281</v>
      </c>
      <c r="C38" s="2"/>
      <c r="D38" s="4"/>
      <c r="E38" s="4"/>
      <c r="F38" s="4"/>
      <c r="G38" s="74"/>
      <c r="H38" s="2"/>
    </row>
    <row r="39" spans="2:8" hidden="1">
      <c r="B39" s="2" t="s">
        <v>217</v>
      </c>
      <c r="C39" s="2"/>
      <c r="E39" s="3"/>
      <c r="F39" s="3"/>
      <c r="G39" s="72"/>
      <c r="H39" s="2"/>
    </row>
    <row r="40" spans="2:8" hidden="1">
      <c r="B40" s="2" t="s">
        <v>224</v>
      </c>
      <c r="C40" s="2"/>
      <c r="E40" s="3" t="s">
        <v>34</v>
      </c>
      <c r="F40" s="3"/>
      <c r="G40" s="72"/>
      <c r="H40" s="2"/>
    </row>
    <row r="41" spans="2:8" ht="16.5" hidden="1" thickBot="1">
      <c r="B41" s="213" t="s">
        <v>7</v>
      </c>
      <c r="C41" s="213" t="s">
        <v>41</v>
      </c>
      <c r="D41" s="214" t="s">
        <v>42</v>
      </c>
      <c r="E41" s="215"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207</v>
      </c>
      <c r="E44" s="3" t="s">
        <v>34</v>
      </c>
      <c r="G44" s="74"/>
      <c r="H44" s="2"/>
    </row>
    <row r="45" spans="2:8" ht="16.5" hidden="1" thickBot="1">
      <c r="B45" s="203" t="s">
        <v>225</v>
      </c>
      <c r="C45" s="203" t="s">
        <v>101</v>
      </c>
      <c r="D45" s="203" t="s">
        <v>102</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282</v>
      </c>
      <c r="C48" s="2"/>
      <c r="D48" s="4"/>
      <c r="E48" s="4"/>
      <c r="F48" s="4"/>
      <c r="G48" s="74"/>
      <c r="H48" s="2"/>
    </row>
    <row r="49" spans="2:8" ht="15.75" hidden="1" customHeight="1">
      <c r="B49" s="2" t="s">
        <v>283</v>
      </c>
      <c r="C49" s="2"/>
      <c r="D49" s="4"/>
      <c r="E49" s="4"/>
      <c r="F49" s="4"/>
      <c r="G49" s="74"/>
      <c r="H49" s="2"/>
    </row>
    <row r="50" spans="2:8" hidden="1">
      <c r="B50" s="2" t="s">
        <v>217</v>
      </c>
      <c r="C50" s="2"/>
      <c r="E50" s="3"/>
      <c r="F50" s="3"/>
      <c r="G50" s="72"/>
      <c r="H50" s="2"/>
    </row>
    <row r="51" spans="2:8" hidden="1">
      <c r="B51" s="2" t="s">
        <v>226</v>
      </c>
      <c r="C51" s="2"/>
      <c r="E51" s="3" t="s">
        <v>34</v>
      </c>
      <c r="F51" s="3"/>
      <c r="G51" s="72"/>
      <c r="H51" s="2"/>
    </row>
    <row r="52" spans="2:8" ht="16.5" hidden="1" thickBot="1">
      <c r="B52" s="213" t="s">
        <v>7</v>
      </c>
      <c r="C52" s="213" t="s">
        <v>41</v>
      </c>
      <c r="D52" s="214" t="s">
        <v>42</v>
      </c>
      <c r="E52" s="215"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207</v>
      </c>
      <c r="E55" s="3" t="s">
        <v>34</v>
      </c>
      <c r="G55" s="74"/>
      <c r="H55" s="2"/>
    </row>
    <row r="56" spans="2:8" ht="16.5" hidden="1" thickBot="1">
      <c r="B56" s="203" t="s">
        <v>225</v>
      </c>
      <c r="C56" s="203" t="s">
        <v>101</v>
      </c>
      <c r="D56" s="203" t="s">
        <v>102</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221</v>
      </c>
      <c r="C59" s="2"/>
      <c r="D59" s="2"/>
      <c r="E59" s="72"/>
      <c r="F59" s="72"/>
      <c r="G59" s="72"/>
      <c r="H59" s="2"/>
    </row>
    <row r="60" spans="2:8">
      <c r="B60" s="76" t="s">
        <v>222</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223</v>
      </c>
      <c r="C64" s="2"/>
      <c r="D64" s="2"/>
      <c r="E64" s="4"/>
      <c r="F64" s="4"/>
      <c r="G64" s="74"/>
      <c r="H64" s="2"/>
    </row>
    <row r="65" spans="2:8" ht="15.75" customHeight="1">
      <c r="B65" s="76" t="s">
        <v>286</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ignoredErrors>
    <ignoredError sqref="C20:C22 C16 C15 C17:C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50</v>
      </c>
      <c r="C2" s="79" t="s">
        <v>51</v>
      </c>
      <c r="D2" s="185" t="str">
        <f>'パターン2-1'!B15</f>
        <v>平成29年</v>
      </c>
      <c r="E2" s="77"/>
      <c r="F2" s="77"/>
      <c r="G2" s="80"/>
    </row>
    <row r="3" spans="1:10" ht="15.75" customHeight="1">
      <c r="B3" s="81"/>
      <c r="C3" s="81"/>
      <c r="D3" s="81"/>
      <c r="E3" s="81"/>
      <c r="F3" s="81"/>
      <c r="G3" s="80"/>
    </row>
    <row r="4" spans="1:10" ht="15.75" customHeight="1">
      <c r="A4" s="82"/>
      <c r="B4" s="255" t="s">
        <v>241</v>
      </c>
      <c r="C4" s="83"/>
      <c r="G4" s="83"/>
    </row>
    <row r="5" spans="1:10" ht="15.75" customHeight="1">
      <c r="A5" s="82"/>
      <c r="B5" s="77" t="s">
        <v>316</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44</v>
      </c>
    </row>
    <row r="7" spans="1:10" s="88" customFormat="1" ht="57" customHeight="1">
      <c r="A7" s="87"/>
      <c r="B7" s="245" t="s">
        <v>133</v>
      </c>
      <c r="C7" s="376" t="s">
        <v>134</v>
      </c>
      <c r="D7" s="376" t="s">
        <v>111</v>
      </c>
      <c r="E7" s="374" t="s">
        <v>135</v>
      </c>
      <c r="F7" s="375"/>
      <c r="G7" s="363" t="s">
        <v>136</v>
      </c>
    </row>
    <row r="8" spans="1:10" s="88" customFormat="1" ht="15.75">
      <c r="A8" s="87"/>
      <c r="B8" s="197"/>
      <c r="C8" s="377"/>
      <c r="D8" s="377"/>
      <c r="E8" s="198" t="s">
        <v>53</v>
      </c>
      <c r="F8" s="199" t="s">
        <v>54</v>
      </c>
      <c r="G8" s="364"/>
      <c r="J8" s="87" t="s">
        <v>294</v>
      </c>
    </row>
    <row r="9" spans="1:10" s="88" customFormat="1" ht="15" customHeight="1">
      <c r="A9" s="87"/>
      <c r="B9" s="365" t="s">
        <v>175</v>
      </c>
      <c r="C9" s="368" t="s">
        <v>36</v>
      </c>
      <c r="D9" s="369"/>
      <c r="E9" s="369"/>
      <c r="F9" s="369"/>
      <c r="G9" s="370"/>
      <c r="J9" s="87" t="s">
        <v>314</v>
      </c>
    </row>
    <row r="10" spans="1:10" s="88" customFormat="1" ht="15" customHeight="1">
      <c r="A10" s="87"/>
      <c r="B10" s="366"/>
      <c r="C10" s="371"/>
      <c r="D10" s="372"/>
      <c r="E10" s="372"/>
      <c r="F10" s="372"/>
      <c r="G10" s="373"/>
      <c r="J10" s="87" t="s">
        <v>295</v>
      </c>
    </row>
    <row r="11" spans="1:10" s="91" customFormat="1" ht="30" customHeight="1" thickBot="1">
      <c r="A11" s="89"/>
      <c r="B11" s="367"/>
      <c r="C11" s="121">
        <f>SUM(C12:C1011)</f>
        <v>0</v>
      </c>
      <c r="D11" s="121">
        <f>SUM(D12:D1011)</f>
        <v>0</v>
      </c>
      <c r="E11" s="121">
        <f>SUM(E12:E1011)</f>
        <v>0</v>
      </c>
      <c r="F11" s="128">
        <f>SUM(F12:F1011)</f>
        <v>0</v>
      </c>
      <c r="G11" s="123">
        <f>SUM(G12:G1011)</f>
        <v>0</v>
      </c>
      <c r="H11" s="90"/>
      <c r="J11" s="348" t="s">
        <v>296</v>
      </c>
    </row>
    <row r="12" spans="1:10" s="78" customFormat="1" ht="32.1" customHeight="1" thickTop="1">
      <c r="A12" s="92"/>
      <c r="B12" s="273"/>
      <c r="C12" s="274"/>
      <c r="D12" s="274"/>
      <c r="E12" s="274"/>
      <c r="F12" s="275"/>
      <c r="G12" s="276">
        <f t="shared" ref="G12:G20" si="0">C12-D12+(E12+F12)</f>
        <v>0</v>
      </c>
    </row>
    <row r="13" spans="1:10" s="78" customFormat="1" ht="31.5" customHeight="1">
      <c r="A13" s="92"/>
      <c r="B13" s="277"/>
      <c r="C13" s="278"/>
      <c r="D13" s="278"/>
      <c r="E13" s="278"/>
      <c r="F13" s="124"/>
      <c r="G13" s="279">
        <f t="shared" si="0"/>
        <v>0</v>
      </c>
    </row>
    <row r="14" spans="1:10" s="78" customFormat="1" ht="32.1" customHeight="1">
      <c r="A14" s="92"/>
      <c r="B14" s="277"/>
      <c r="C14" s="278"/>
      <c r="D14" s="278"/>
      <c r="E14" s="278"/>
      <c r="F14" s="124"/>
      <c r="G14" s="279">
        <f t="shared" si="0"/>
        <v>0</v>
      </c>
    </row>
    <row r="15" spans="1:10" s="78" customFormat="1" ht="32.1" customHeight="1">
      <c r="A15" s="92"/>
      <c r="B15" s="277"/>
      <c r="C15" s="278"/>
      <c r="D15" s="278"/>
      <c r="E15" s="278"/>
      <c r="F15" s="124"/>
      <c r="G15" s="279">
        <f t="shared" si="0"/>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 t="shared" si="0"/>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57</v>
      </c>
      <c r="D2" s="79" t="s">
        <v>51</v>
      </c>
      <c r="E2" s="185" t="str">
        <f>'パターン2-1'!B15</f>
        <v>平成29年</v>
      </c>
      <c r="F2" s="77"/>
      <c r="G2" s="77"/>
    </row>
    <row r="3" spans="1:8" ht="15.75" customHeight="1">
      <c r="B3" s="81"/>
      <c r="C3" s="81"/>
      <c r="D3" s="77"/>
      <c r="E3" s="81"/>
      <c r="F3" s="81"/>
      <c r="G3" s="81"/>
    </row>
    <row r="4" spans="1:8" ht="15.75" customHeight="1">
      <c r="A4" s="82"/>
      <c r="B4" s="255" t="s">
        <v>242</v>
      </c>
      <c r="C4" s="83"/>
      <c r="D4" s="82"/>
      <c r="E4" s="83"/>
    </row>
    <row r="5" spans="1:8" ht="15.75" customHeight="1">
      <c r="A5" s="82"/>
      <c r="B5" s="77" t="s">
        <v>317</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44</v>
      </c>
    </row>
    <row r="7" spans="1:8" s="88" customFormat="1" ht="40.5" customHeight="1">
      <c r="A7" s="87"/>
      <c r="B7" s="378" t="s">
        <v>112</v>
      </c>
      <c r="C7" s="385" t="s">
        <v>58</v>
      </c>
      <c r="D7" s="385" t="s">
        <v>59</v>
      </c>
      <c r="E7" s="385" t="s">
        <v>60</v>
      </c>
      <c r="F7" s="385" t="s">
        <v>61</v>
      </c>
      <c r="G7" s="380" t="s">
        <v>137</v>
      </c>
    </row>
    <row r="8" spans="1:8" s="88" customFormat="1" ht="15" customHeight="1">
      <c r="A8" s="87"/>
      <c r="B8" s="379"/>
      <c r="C8" s="386"/>
      <c r="D8" s="386"/>
      <c r="E8" s="387"/>
      <c r="F8" s="386"/>
      <c r="G8" s="381"/>
    </row>
    <row r="9" spans="1:8" s="88" customFormat="1" ht="15" customHeight="1">
      <c r="A9" s="87"/>
      <c r="B9" s="365" t="s">
        <v>113</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D11+E11+F11-C11</f>
        <v>0</v>
      </c>
    </row>
    <row r="12" spans="1:8" s="78" customFormat="1" ht="32.1" customHeight="1">
      <c r="A12" s="92"/>
      <c r="B12" s="284">
        <f>'パターン2-2-1-1'!B13</f>
        <v>0</v>
      </c>
      <c r="C12" s="285"/>
      <c r="D12" s="286">
        <f>'パターン2-2-1-1'!G13</f>
        <v>0</v>
      </c>
      <c r="E12" s="285"/>
      <c r="F12" s="287"/>
      <c r="G12" s="288">
        <f>D12+E12+F12-C12</f>
        <v>0</v>
      </c>
    </row>
    <row r="13" spans="1:8" s="78" customFormat="1" ht="32.1" customHeight="1">
      <c r="A13" s="92"/>
      <c r="B13" s="284">
        <f>'パターン2-2-1-1'!B14</f>
        <v>0</v>
      </c>
      <c r="C13" s="285"/>
      <c r="D13" s="286">
        <f>'パターン2-2-1-1'!G14</f>
        <v>0</v>
      </c>
      <c r="E13" s="285"/>
      <c r="F13" s="287"/>
      <c r="G13" s="288">
        <f>D13+E13+F13-C13</f>
        <v>0</v>
      </c>
    </row>
    <row r="14" spans="1:8" s="78" customFormat="1" ht="32.1" customHeight="1">
      <c r="A14" s="92"/>
      <c r="B14" s="284">
        <f>'パターン2-2-1-1'!B15</f>
        <v>0</v>
      </c>
      <c r="C14" s="285"/>
      <c r="D14" s="286">
        <f>'パターン2-2-1-1'!G15</f>
        <v>0</v>
      </c>
      <c r="E14" s="285"/>
      <c r="F14" s="287"/>
      <c r="G14" s="288">
        <f>D14+E14+F14-C14</f>
        <v>0</v>
      </c>
    </row>
    <row r="15" spans="1:8" s="78" customFormat="1" ht="32.1" customHeight="1">
      <c r="A15" s="92"/>
      <c r="B15" s="284">
        <f>'パターン2-2-1-1'!B16</f>
        <v>0</v>
      </c>
      <c r="C15" s="285"/>
      <c r="D15" s="286">
        <f>'パターン2-2-1-1'!G16</f>
        <v>0</v>
      </c>
      <c r="E15" s="285"/>
      <c r="F15" s="287"/>
      <c r="G15" s="288">
        <f t="shared" ref="G15:G265" si="0">D15+E15+F15-C15</f>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50</v>
      </c>
      <c r="C2" s="79" t="s">
        <v>51</v>
      </c>
      <c r="D2" s="185" t="str">
        <f>'パターン2-1'!B16</f>
        <v>平成28年</v>
      </c>
      <c r="E2" s="77"/>
      <c r="F2" s="77"/>
      <c r="G2" s="80"/>
    </row>
    <row r="3" spans="1:10" ht="15.75" customHeight="1">
      <c r="B3" s="81"/>
      <c r="C3" s="81"/>
      <c r="D3" s="81"/>
      <c r="E3" s="81"/>
      <c r="F3" s="81"/>
      <c r="G3" s="80"/>
    </row>
    <row r="4" spans="1:10" ht="15.75" customHeight="1">
      <c r="A4" s="82"/>
      <c r="B4" s="255" t="s">
        <v>241</v>
      </c>
      <c r="C4" s="83"/>
      <c r="G4" s="83"/>
    </row>
    <row r="5" spans="1:10" ht="15.75" customHeight="1">
      <c r="A5" s="82"/>
      <c r="B5" s="77" t="s">
        <v>316</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5" t="s">
        <v>52</v>
      </c>
      <c r="C7" s="376" t="s">
        <v>134</v>
      </c>
      <c r="D7" s="376" t="s">
        <v>111</v>
      </c>
      <c r="E7" s="374" t="s">
        <v>135</v>
      </c>
      <c r="F7" s="375"/>
      <c r="G7" s="363" t="s">
        <v>138</v>
      </c>
    </row>
    <row r="8" spans="1:10" s="201" customFormat="1" ht="15.75">
      <c r="A8" s="200"/>
      <c r="B8" s="197"/>
      <c r="C8" s="377"/>
      <c r="D8" s="377"/>
      <c r="E8" s="198" t="s">
        <v>53</v>
      </c>
      <c r="F8" s="199" t="s">
        <v>54</v>
      </c>
      <c r="G8" s="364"/>
      <c r="J8" s="87" t="s">
        <v>294</v>
      </c>
    </row>
    <row r="9" spans="1:10" s="201" customFormat="1" ht="15" customHeight="1">
      <c r="A9" s="200"/>
      <c r="B9" s="365" t="s">
        <v>175</v>
      </c>
      <c r="C9" s="368" t="s">
        <v>36</v>
      </c>
      <c r="D9" s="369"/>
      <c r="E9" s="369"/>
      <c r="F9" s="369"/>
      <c r="G9" s="370"/>
      <c r="J9" s="87" t="s">
        <v>315</v>
      </c>
    </row>
    <row r="10" spans="1:10" s="201" customFormat="1" ht="15" customHeight="1">
      <c r="A10" s="200"/>
      <c r="B10" s="366"/>
      <c r="C10" s="371"/>
      <c r="D10" s="372"/>
      <c r="E10" s="372"/>
      <c r="F10" s="372"/>
      <c r="G10" s="373"/>
      <c r="J10" s="87" t="s">
        <v>295</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296</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90" zoomScaleNormal="90" zoomScaleSheetLayoutView="100" workbookViewId="0">
      <pane ySplit="10" topLeftCell="A134"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57</v>
      </c>
      <c r="D2" s="79" t="s">
        <v>51</v>
      </c>
      <c r="E2" s="185" t="str">
        <f>'パターン2-1'!B16</f>
        <v>平成28年</v>
      </c>
      <c r="F2" s="77"/>
      <c r="G2" s="77"/>
    </row>
    <row r="3" spans="1:8" ht="15.75" customHeight="1">
      <c r="B3" s="81"/>
      <c r="C3" s="81"/>
      <c r="D3" s="81"/>
      <c r="E3" s="81"/>
      <c r="F3" s="81"/>
      <c r="G3" s="81"/>
    </row>
    <row r="4" spans="1:8" ht="15.75" customHeight="1">
      <c r="A4" s="82"/>
      <c r="B4" s="255" t="s">
        <v>242</v>
      </c>
      <c r="C4" s="83"/>
      <c r="D4" s="82"/>
      <c r="E4" s="83"/>
    </row>
    <row r="5" spans="1:8" ht="15.75" customHeight="1">
      <c r="A5" s="82"/>
      <c r="B5" s="77" t="s">
        <v>317</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112</v>
      </c>
      <c r="C7" s="385" t="s">
        <v>58</v>
      </c>
      <c r="D7" s="385" t="s">
        <v>59</v>
      </c>
      <c r="E7" s="385" t="s">
        <v>60</v>
      </c>
      <c r="F7" s="385" t="s">
        <v>61</v>
      </c>
      <c r="G7" s="380" t="s">
        <v>139</v>
      </c>
    </row>
    <row r="8" spans="1:8" s="201" customFormat="1" ht="15" customHeight="1">
      <c r="A8" s="200"/>
      <c r="B8" s="379"/>
      <c r="C8" s="386"/>
      <c r="D8" s="386"/>
      <c r="E8" s="387"/>
      <c r="F8" s="386"/>
      <c r="G8" s="381"/>
    </row>
    <row r="9" spans="1:8" s="201" customFormat="1" ht="15" customHeight="1">
      <c r="A9" s="200"/>
      <c r="B9" s="365" t="s">
        <v>113</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50</v>
      </c>
      <c r="C2" s="79" t="s">
        <v>51</v>
      </c>
      <c r="D2" s="185" t="str">
        <f>'パターン2-1'!B17</f>
        <v>平成27年</v>
      </c>
      <c r="E2" s="77"/>
      <c r="F2" s="77"/>
      <c r="G2" s="80"/>
    </row>
    <row r="3" spans="1:10" ht="15.75" customHeight="1">
      <c r="B3" s="81"/>
      <c r="C3" s="81"/>
      <c r="D3" s="81"/>
      <c r="E3" s="81"/>
      <c r="F3" s="81"/>
      <c r="G3" s="80"/>
    </row>
    <row r="4" spans="1:10" ht="15.75" customHeight="1">
      <c r="A4" s="82"/>
      <c r="B4" s="255" t="s">
        <v>241</v>
      </c>
      <c r="C4" s="83"/>
      <c r="G4" s="83"/>
    </row>
    <row r="5" spans="1:10" ht="15.75" customHeight="1">
      <c r="A5" s="82"/>
      <c r="B5" s="77" t="s">
        <v>316</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52</v>
      </c>
      <c r="C7" s="376" t="s">
        <v>134</v>
      </c>
      <c r="D7" s="376" t="s">
        <v>111</v>
      </c>
      <c r="E7" s="374" t="s">
        <v>135</v>
      </c>
      <c r="F7" s="375"/>
      <c r="G7" s="363" t="s">
        <v>138</v>
      </c>
    </row>
    <row r="8" spans="1:10" s="88" customFormat="1" ht="15.75">
      <c r="A8" s="87"/>
      <c r="B8" s="197"/>
      <c r="C8" s="377"/>
      <c r="D8" s="377"/>
      <c r="E8" s="198" t="s">
        <v>53</v>
      </c>
      <c r="F8" s="199" t="s">
        <v>54</v>
      </c>
      <c r="G8" s="364"/>
      <c r="J8" s="87" t="s">
        <v>294</v>
      </c>
    </row>
    <row r="9" spans="1:10" s="88" customFormat="1" ht="15" customHeight="1">
      <c r="A9" s="87"/>
      <c r="B9" s="365" t="s">
        <v>175</v>
      </c>
      <c r="C9" s="368" t="s">
        <v>36</v>
      </c>
      <c r="D9" s="369"/>
      <c r="E9" s="369"/>
      <c r="F9" s="369"/>
      <c r="G9" s="370"/>
      <c r="J9" s="87" t="s">
        <v>315</v>
      </c>
    </row>
    <row r="10" spans="1:10" s="88" customFormat="1" ht="15" customHeight="1">
      <c r="A10" s="87"/>
      <c r="B10" s="366"/>
      <c r="C10" s="371"/>
      <c r="D10" s="372"/>
      <c r="E10" s="372"/>
      <c r="F10" s="372"/>
      <c r="G10" s="373"/>
      <c r="J10" s="87" t="s">
        <v>295</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296</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45</vt:i4>
      </vt:variant>
    </vt:vector>
  </HeadingPairs>
  <TitlesOfParts>
    <vt:vector size="75"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Sheet1</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2018-04-06T06:48:45Z</dcterms:modified>
</cp:coreProperties>
</file>